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ata Request Files\Grade Distribution Reports\University Wide Summary\"/>
    </mc:Choice>
  </mc:AlternateContent>
  <xr:revisionPtr revIDLastSave="0" documentId="13_ncr:1_{400BE3AC-FC19-4E74-A900-0E49F391645D}" xr6:coauthVersionLast="36" xr6:coauthVersionMax="36" xr10:uidLastSave="{00000000-0000-0000-0000-000000000000}"/>
  <bookViews>
    <workbookView xWindow="0" yWindow="0" windowWidth="25200" windowHeight="11250" tabRatio="637" activeTab="5" xr2:uid="{00000000-000D-0000-FFFF-FFFF00000000}"/>
  </bookViews>
  <sheets>
    <sheet name="Undergraduate Fall 2017" sheetId="1" r:id="rId1"/>
    <sheet name="Graduate Fall 2017" sheetId="2" r:id="rId2"/>
    <sheet name="Undergraduate Spring 2018" sheetId="3" r:id="rId3"/>
    <sheet name="Graduate Spring 2018" sheetId="4" r:id="rId4"/>
    <sheet name="Undergraduate Summer 2018" sheetId="5" r:id="rId5"/>
    <sheet name="Graduate Summer 2018" sheetId="6" r:id="rId6"/>
  </sheets>
  <calcPr calcId="191029"/>
</workbook>
</file>

<file path=xl/calcChain.xml><?xml version="1.0" encoding="utf-8"?>
<calcChain xmlns="http://schemas.openxmlformats.org/spreadsheetml/2006/main">
  <c r="AB77" i="3" l="1"/>
  <c r="Y77" i="3"/>
  <c r="W77" i="3"/>
  <c r="T77" i="3"/>
  <c r="R77" i="3"/>
  <c r="P77" i="3"/>
  <c r="M77" i="3"/>
  <c r="K77" i="3"/>
  <c r="I77" i="3"/>
  <c r="F77" i="3"/>
  <c r="D77" i="3"/>
  <c r="AB84" i="1"/>
  <c r="Y84" i="1"/>
  <c r="W84" i="1"/>
  <c r="T84" i="1"/>
  <c r="R84" i="1"/>
  <c r="P84" i="1"/>
  <c r="M84" i="1"/>
  <c r="K84" i="1"/>
  <c r="I84" i="1"/>
  <c r="F84" i="1"/>
  <c r="D84" i="1"/>
  <c r="AB49" i="5"/>
  <c r="Y49" i="5"/>
  <c r="W49" i="5"/>
  <c r="T49" i="5"/>
  <c r="R49" i="5"/>
  <c r="P49" i="5"/>
  <c r="M49" i="5"/>
  <c r="K49" i="5"/>
  <c r="I49" i="5"/>
  <c r="F49" i="5"/>
  <c r="D49" i="5"/>
  <c r="AB48" i="5"/>
  <c r="Y48" i="5"/>
  <c r="W48" i="5"/>
  <c r="T48" i="5"/>
  <c r="R48" i="5"/>
  <c r="P48" i="5"/>
  <c r="M48" i="5"/>
  <c r="K48" i="5"/>
  <c r="I48" i="5"/>
  <c r="F48" i="5"/>
  <c r="D48" i="5"/>
  <c r="AB86" i="1"/>
  <c r="Y86" i="1"/>
  <c r="W86" i="1"/>
  <c r="T86" i="1"/>
  <c r="R86" i="1"/>
  <c r="P86" i="1"/>
  <c r="M86" i="1"/>
  <c r="K86" i="1"/>
  <c r="I86" i="1"/>
  <c r="F86" i="1"/>
  <c r="D86" i="1"/>
  <c r="AB85" i="1"/>
  <c r="Y85" i="1"/>
  <c r="W85" i="1"/>
  <c r="T85" i="1"/>
  <c r="R85" i="1"/>
  <c r="P85" i="1"/>
  <c r="M85" i="1"/>
  <c r="K85" i="1"/>
  <c r="I85" i="1"/>
  <c r="F85" i="1"/>
  <c r="D85" i="1"/>
  <c r="T70" i="3"/>
  <c r="AB79" i="3"/>
  <c r="Y79" i="3"/>
  <c r="W79" i="3"/>
  <c r="T79" i="3"/>
  <c r="R79" i="3"/>
  <c r="P79" i="3"/>
  <c r="M79" i="3"/>
  <c r="K79" i="3"/>
  <c r="I79" i="3"/>
  <c r="F79" i="3"/>
  <c r="D79" i="3"/>
  <c r="AB78" i="3"/>
  <c r="Y78" i="3"/>
  <c r="W78" i="3"/>
  <c r="T78" i="3"/>
  <c r="R78" i="3"/>
  <c r="P78" i="3"/>
  <c r="M78" i="3"/>
  <c r="K78" i="3"/>
  <c r="I78" i="3"/>
  <c r="F78" i="3"/>
  <c r="D78" i="3"/>
  <c r="R19" i="2" l="1"/>
  <c r="P19" i="2"/>
  <c r="M19" i="2"/>
  <c r="K19" i="2"/>
  <c r="I19" i="2"/>
  <c r="F19" i="2"/>
  <c r="D19" i="2"/>
  <c r="AB76" i="1"/>
  <c r="Y76" i="1"/>
  <c r="W76" i="1"/>
  <c r="T76" i="1"/>
  <c r="R76" i="1"/>
  <c r="P76" i="1"/>
  <c r="M76" i="1"/>
  <c r="K76" i="1"/>
  <c r="I76" i="1"/>
  <c r="F76" i="1"/>
  <c r="D76" i="1"/>
  <c r="D70" i="3"/>
  <c r="M70" i="3"/>
  <c r="K70" i="3"/>
  <c r="C8" i="1"/>
  <c r="V8" i="4" l="1"/>
  <c r="O8" i="4"/>
  <c r="AB19" i="4"/>
  <c r="AB50" i="5" l="1"/>
  <c r="Y50" i="5"/>
  <c r="W50" i="5"/>
  <c r="T50" i="5"/>
  <c r="R50" i="5"/>
  <c r="P50" i="5"/>
  <c r="M50" i="5"/>
  <c r="K50" i="5"/>
  <c r="I50" i="5"/>
  <c r="F50" i="5"/>
  <c r="D50" i="5"/>
  <c r="AA15" i="6" l="1"/>
  <c r="Y17" i="6"/>
  <c r="Y16" i="6"/>
  <c r="Y15" i="6"/>
  <c r="Y14" i="6"/>
  <c r="Y13" i="6"/>
  <c r="Y12" i="6"/>
  <c r="Y11" i="6"/>
  <c r="Y10" i="6"/>
  <c r="Y9" i="6"/>
  <c r="Y8" i="6"/>
  <c r="V17" i="6"/>
  <c r="V16" i="6"/>
  <c r="V15" i="6"/>
  <c r="V14" i="6"/>
  <c r="V13" i="6"/>
  <c r="V12" i="6"/>
  <c r="V11" i="6"/>
  <c r="V10" i="6"/>
  <c r="V9" i="6"/>
  <c r="V8" i="6"/>
  <c r="O17" i="6"/>
  <c r="O16" i="6"/>
  <c r="O15" i="6"/>
  <c r="O14" i="6"/>
  <c r="O13" i="6"/>
  <c r="O12" i="6"/>
  <c r="O11" i="6"/>
  <c r="O10" i="6"/>
  <c r="O9" i="6"/>
  <c r="O8" i="6"/>
  <c r="H17" i="6"/>
  <c r="H16" i="6"/>
  <c r="H15" i="6"/>
  <c r="H14" i="6"/>
  <c r="H13" i="6"/>
  <c r="H12" i="6"/>
  <c r="H11" i="6"/>
  <c r="H10" i="6"/>
  <c r="H9" i="6"/>
  <c r="H8" i="6"/>
  <c r="C17" i="6"/>
  <c r="C16" i="6"/>
  <c r="C15" i="6"/>
  <c r="C14" i="6"/>
  <c r="C13" i="6"/>
  <c r="C12" i="6"/>
  <c r="C11" i="6"/>
  <c r="C10" i="6"/>
  <c r="C9" i="6"/>
  <c r="C8" i="6"/>
  <c r="AB18" i="6"/>
  <c r="Z18" i="6"/>
  <c r="W18" i="6"/>
  <c r="T18" i="6"/>
  <c r="R18" i="6"/>
  <c r="P18" i="6"/>
  <c r="M18" i="6"/>
  <c r="K18" i="6"/>
  <c r="I18" i="6"/>
  <c r="F18" i="6"/>
  <c r="D18" i="6"/>
  <c r="V18" i="4"/>
  <c r="V17" i="4"/>
  <c r="V16" i="4"/>
  <c r="V15" i="4"/>
  <c r="V14" i="4"/>
  <c r="V13" i="4"/>
  <c r="V12" i="4"/>
  <c r="V11" i="4"/>
  <c r="V10" i="4"/>
  <c r="O18" i="4"/>
  <c r="O17" i="4"/>
  <c r="O16" i="4"/>
  <c r="O15" i="4"/>
  <c r="O14" i="4"/>
  <c r="O13" i="4"/>
  <c r="O12" i="4"/>
  <c r="O11" i="4"/>
  <c r="O10" i="4"/>
  <c r="O9" i="4"/>
  <c r="H18" i="4"/>
  <c r="H17" i="4"/>
  <c r="H16" i="4"/>
  <c r="H15" i="4"/>
  <c r="H14" i="4"/>
  <c r="H13" i="4"/>
  <c r="H12" i="4"/>
  <c r="H11" i="4"/>
  <c r="H10" i="4"/>
  <c r="H9" i="4"/>
  <c r="H8" i="4"/>
  <c r="C18" i="4"/>
  <c r="C17" i="4"/>
  <c r="C16" i="4"/>
  <c r="C15" i="4"/>
  <c r="C14" i="4"/>
  <c r="C13" i="4"/>
  <c r="C12" i="4"/>
  <c r="C11" i="4"/>
  <c r="C10" i="4"/>
  <c r="C9" i="4"/>
  <c r="C8" i="4"/>
  <c r="T19" i="4"/>
  <c r="R19" i="4"/>
  <c r="P19" i="4"/>
  <c r="M19" i="4"/>
  <c r="K19" i="4"/>
  <c r="I19" i="4"/>
  <c r="F19" i="4"/>
  <c r="D19" i="4"/>
  <c r="C18" i="6" l="1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AD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AB42" i="5"/>
  <c r="Y42" i="5"/>
  <c r="W42" i="5"/>
  <c r="T42" i="5"/>
  <c r="R42" i="5"/>
  <c r="P42" i="5"/>
  <c r="M42" i="5"/>
  <c r="K42" i="5"/>
  <c r="I42" i="5"/>
  <c r="D42" i="5"/>
  <c r="F42" i="5"/>
  <c r="AA19" i="3"/>
  <c r="AA69" i="3"/>
  <c r="AA68" i="3"/>
  <c r="AA44" i="3"/>
  <c r="AA43" i="3"/>
  <c r="AA36" i="3"/>
  <c r="AA67" i="3"/>
  <c r="AA25" i="3"/>
  <c r="AA65" i="3"/>
  <c r="AA10" i="3"/>
  <c r="AA63" i="3"/>
  <c r="AA62" i="3"/>
  <c r="AA45" i="3"/>
  <c r="AA61" i="3"/>
  <c r="AA59" i="3"/>
  <c r="AA58" i="3"/>
  <c r="AA57" i="3"/>
  <c r="AA56" i="3"/>
  <c r="AA55" i="3"/>
  <c r="AA54" i="3"/>
  <c r="AA66" i="3"/>
  <c r="AA46" i="3"/>
  <c r="AA38" i="3"/>
  <c r="AA35" i="3"/>
  <c r="AA11" i="3"/>
  <c r="AA50" i="3"/>
  <c r="AA42" i="3"/>
  <c r="AA9" i="3"/>
  <c r="AA41" i="3"/>
  <c r="AA39" i="3"/>
  <c r="AA37" i="3"/>
  <c r="AA31" i="3"/>
  <c r="AA29" i="3"/>
  <c r="AA32" i="3"/>
  <c r="AA48" i="3"/>
  <c r="AA33" i="3"/>
  <c r="AA26" i="3"/>
  <c r="AA22" i="3"/>
  <c r="AA28" i="3"/>
  <c r="AA30" i="3"/>
  <c r="AA24" i="3"/>
  <c r="AA64" i="3"/>
  <c r="AA60" i="3"/>
  <c r="AA47" i="3"/>
  <c r="AA40" i="3"/>
  <c r="AA23" i="3"/>
  <c r="AA21" i="3"/>
  <c r="AA53" i="3"/>
  <c r="AA52" i="3"/>
  <c r="AA51" i="3"/>
  <c r="AA34" i="3"/>
  <c r="AA27" i="3"/>
  <c r="AA18" i="3"/>
  <c r="AA20" i="3"/>
  <c r="AA15" i="3"/>
  <c r="AA14" i="3"/>
  <c r="AA13" i="3"/>
  <c r="AA12" i="3"/>
  <c r="AA49" i="3"/>
  <c r="AA17" i="3"/>
  <c r="C50" i="5" l="1"/>
  <c r="C49" i="5"/>
  <c r="C48" i="5"/>
  <c r="AD70" i="3"/>
  <c r="V69" i="3"/>
  <c r="V68" i="3"/>
  <c r="V44" i="3"/>
  <c r="V43" i="3"/>
  <c r="V36" i="3"/>
  <c r="V67" i="3"/>
  <c r="V25" i="3"/>
  <c r="V65" i="3"/>
  <c r="V10" i="3"/>
  <c r="V63" i="3"/>
  <c r="V62" i="3"/>
  <c r="V45" i="3"/>
  <c r="V61" i="3"/>
  <c r="V59" i="3"/>
  <c r="V58" i="3"/>
  <c r="V57" i="3"/>
  <c r="V56" i="3"/>
  <c r="V55" i="3"/>
  <c r="V54" i="3"/>
  <c r="V66" i="3"/>
  <c r="V46" i="3"/>
  <c r="V38" i="3"/>
  <c r="V35" i="3"/>
  <c r="V11" i="3"/>
  <c r="V50" i="3"/>
  <c r="V42" i="3"/>
  <c r="V9" i="3"/>
  <c r="V41" i="3"/>
  <c r="V39" i="3"/>
  <c r="V37" i="3"/>
  <c r="V31" i="3"/>
  <c r="V29" i="3"/>
  <c r="V32" i="3"/>
  <c r="V48" i="3"/>
  <c r="V33" i="3"/>
  <c r="V26" i="3"/>
  <c r="V22" i="3"/>
  <c r="V28" i="3"/>
  <c r="V30" i="3"/>
  <c r="V24" i="3"/>
  <c r="V64" i="3"/>
  <c r="V60" i="3"/>
  <c r="V47" i="3"/>
  <c r="V40" i="3"/>
  <c r="V23" i="3"/>
  <c r="V21" i="3"/>
  <c r="V19" i="3"/>
  <c r="V53" i="3"/>
  <c r="V52" i="3"/>
  <c r="V51" i="3"/>
  <c r="V34" i="3"/>
  <c r="V27" i="3"/>
  <c r="V18" i="3"/>
  <c r="V20" i="3"/>
  <c r="V15" i="3"/>
  <c r="V16" i="3"/>
  <c r="V14" i="3"/>
  <c r="V13" i="3"/>
  <c r="V12" i="3"/>
  <c r="V49" i="3"/>
  <c r="V17" i="3"/>
  <c r="O13" i="3"/>
  <c r="O69" i="3"/>
  <c r="O68" i="3"/>
  <c r="O44" i="3"/>
  <c r="O43" i="3"/>
  <c r="O36" i="3"/>
  <c r="O67" i="3"/>
  <c r="O25" i="3"/>
  <c r="O65" i="3"/>
  <c r="O10" i="3"/>
  <c r="O63" i="3"/>
  <c r="O62" i="3"/>
  <c r="O45" i="3"/>
  <c r="O61" i="3"/>
  <c r="O59" i="3"/>
  <c r="O58" i="3"/>
  <c r="O57" i="3"/>
  <c r="O56" i="3"/>
  <c r="O55" i="3"/>
  <c r="O54" i="3"/>
  <c r="O66" i="3"/>
  <c r="O46" i="3"/>
  <c r="O38" i="3"/>
  <c r="O35" i="3"/>
  <c r="O11" i="3"/>
  <c r="O50" i="3"/>
  <c r="O42" i="3"/>
  <c r="O9" i="3"/>
  <c r="O41" i="3"/>
  <c r="O39" i="3"/>
  <c r="O37" i="3"/>
  <c r="O31" i="3"/>
  <c r="O29" i="3"/>
  <c r="O32" i="3"/>
  <c r="O48" i="3"/>
  <c r="O33" i="3"/>
  <c r="O26" i="3"/>
  <c r="O22" i="3"/>
  <c r="O28" i="3"/>
  <c r="O30" i="3"/>
  <c r="O24" i="3"/>
  <c r="O64" i="3"/>
  <c r="O60" i="3"/>
  <c r="O47" i="3"/>
  <c r="O40" i="3"/>
  <c r="O23" i="3"/>
  <c r="O21" i="3"/>
  <c r="O19" i="3"/>
  <c r="O53" i="3"/>
  <c r="O52" i="3"/>
  <c r="O51" i="3"/>
  <c r="O34" i="3"/>
  <c r="O27" i="3"/>
  <c r="O18" i="3"/>
  <c r="O20" i="3"/>
  <c r="O15" i="3"/>
  <c r="O8" i="3"/>
  <c r="O16" i="3"/>
  <c r="O14" i="3"/>
  <c r="O12" i="3"/>
  <c r="O49" i="3"/>
  <c r="O17" i="3"/>
  <c r="AB70" i="3"/>
  <c r="Y70" i="3"/>
  <c r="W70" i="3"/>
  <c r="R70" i="3"/>
  <c r="P70" i="3"/>
  <c r="I70" i="3"/>
  <c r="H69" i="3"/>
  <c r="H68" i="3"/>
  <c r="H44" i="3"/>
  <c r="H43" i="3"/>
  <c r="H36" i="3"/>
  <c r="H67" i="3"/>
  <c r="H25" i="3"/>
  <c r="H65" i="3"/>
  <c r="H10" i="3"/>
  <c r="H63" i="3"/>
  <c r="H62" i="3"/>
  <c r="H45" i="3"/>
  <c r="H61" i="3"/>
  <c r="H59" i="3"/>
  <c r="H58" i="3"/>
  <c r="H57" i="3"/>
  <c r="H56" i="3"/>
  <c r="H55" i="3"/>
  <c r="H54" i="3"/>
  <c r="H66" i="3"/>
  <c r="H46" i="3"/>
  <c r="H38" i="3"/>
  <c r="H35" i="3"/>
  <c r="H11" i="3"/>
  <c r="H50" i="3"/>
  <c r="H42" i="3"/>
  <c r="H9" i="3"/>
  <c r="H41" i="3"/>
  <c r="H39" i="3"/>
  <c r="H37" i="3"/>
  <c r="H31" i="3"/>
  <c r="H29" i="3"/>
  <c r="H32" i="3"/>
  <c r="H48" i="3"/>
  <c r="H33" i="3"/>
  <c r="H26" i="3"/>
  <c r="H22" i="3"/>
  <c r="H28" i="3"/>
  <c r="H30" i="3"/>
  <c r="H24" i="3"/>
  <c r="H64" i="3"/>
  <c r="H60" i="3"/>
  <c r="H47" i="3"/>
  <c r="H40" i="3"/>
  <c r="H23" i="3"/>
  <c r="H21" i="3"/>
  <c r="H19" i="3"/>
  <c r="H53" i="3"/>
  <c r="H52" i="3"/>
  <c r="H51" i="3"/>
  <c r="H34" i="3"/>
  <c r="H27" i="3"/>
  <c r="H18" i="3"/>
  <c r="H20" i="3"/>
  <c r="H15" i="3"/>
  <c r="H16" i="3"/>
  <c r="H14" i="3"/>
  <c r="H13" i="3"/>
  <c r="H12" i="3"/>
  <c r="H49" i="3"/>
  <c r="H17" i="3"/>
  <c r="F70" i="3"/>
  <c r="C69" i="3"/>
  <c r="C68" i="3"/>
  <c r="C44" i="3"/>
  <c r="C43" i="3"/>
  <c r="C36" i="3"/>
  <c r="C67" i="3"/>
  <c r="C25" i="3"/>
  <c r="C65" i="3"/>
  <c r="C10" i="3"/>
  <c r="C63" i="3"/>
  <c r="C62" i="3"/>
  <c r="C45" i="3"/>
  <c r="C61" i="3"/>
  <c r="C59" i="3"/>
  <c r="C58" i="3"/>
  <c r="C57" i="3"/>
  <c r="C56" i="3"/>
  <c r="C55" i="3"/>
  <c r="C54" i="3"/>
  <c r="C66" i="3"/>
  <c r="C46" i="3"/>
  <c r="C38" i="3"/>
  <c r="C35" i="3"/>
  <c r="C11" i="3"/>
  <c r="C50" i="3"/>
  <c r="C42" i="3"/>
  <c r="C9" i="3"/>
  <c r="C41" i="3"/>
  <c r="C39" i="3"/>
  <c r="C37" i="3"/>
  <c r="C31" i="3"/>
  <c r="C29" i="3"/>
  <c r="C79" i="3" s="1"/>
  <c r="C32" i="3"/>
  <c r="C48" i="3"/>
  <c r="C33" i="3"/>
  <c r="C26" i="3"/>
  <c r="C22" i="3"/>
  <c r="C28" i="3"/>
  <c r="C30" i="3"/>
  <c r="C24" i="3"/>
  <c r="C64" i="3"/>
  <c r="C60" i="3"/>
  <c r="C47" i="3"/>
  <c r="C40" i="3"/>
  <c r="C23" i="3"/>
  <c r="C21" i="3"/>
  <c r="C19" i="3"/>
  <c r="C53" i="3"/>
  <c r="C52" i="3"/>
  <c r="C51" i="3"/>
  <c r="C34" i="3"/>
  <c r="C27" i="3"/>
  <c r="C18" i="3"/>
  <c r="C20" i="3"/>
  <c r="C15" i="3"/>
  <c r="C16" i="3"/>
  <c r="C14" i="3"/>
  <c r="C13" i="3"/>
  <c r="C12" i="3"/>
  <c r="C49" i="3"/>
  <c r="C17" i="3"/>
  <c r="Q79" i="3" l="1"/>
  <c r="X79" i="3"/>
  <c r="G79" i="3"/>
  <c r="H79" i="3" s="1"/>
  <c r="S79" i="3"/>
  <c r="N79" i="3"/>
  <c r="O79" i="3" s="1"/>
  <c r="E79" i="3"/>
  <c r="L79" i="3"/>
  <c r="AC79" i="3"/>
  <c r="Z79" i="3"/>
  <c r="AA79" i="3" s="1"/>
  <c r="J79" i="3"/>
  <c r="U79" i="3"/>
  <c r="V79" i="3" s="1"/>
  <c r="C78" i="3"/>
  <c r="C77" i="3"/>
  <c r="AC49" i="5"/>
  <c r="J49" i="5"/>
  <c r="S49" i="5"/>
  <c r="G49" i="5"/>
  <c r="Q49" i="5"/>
  <c r="Z49" i="5"/>
  <c r="E49" i="5"/>
  <c r="N49" i="5"/>
  <c r="X49" i="5"/>
  <c r="L49" i="5"/>
  <c r="U49" i="5"/>
  <c r="AC48" i="5"/>
  <c r="X48" i="5"/>
  <c r="S48" i="5"/>
  <c r="N48" i="5"/>
  <c r="J48" i="5"/>
  <c r="E48" i="5"/>
  <c r="L48" i="5"/>
  <c r="U48" i="5"/>
  <c r="G48" i="5"/>
  <c r="Q48" i="5"/>
  <c r="Z48" i="5"/>
  <c r="AC50" i="5"/>
  <c r="E50" i="5"/>
  <c r="N50" i="5"/>
  <c r="X50" i="5"/>
  <c r="L50" i="5"/>
  <c r="U50" i="5"/>
  <c r="J50" i="5"/>
  <c r="S50" i="5"/>
  <c r="G50" i="5"/>
  <c r="Q50" i="5"/>
  <c r="Z50" i="5"/>
  <c r="V10" i="2"/>
  <c r="V11" i="2"/>
  <c r="V12" i="2"/>
  <c r="V13" i="2"/>
  <c r="V14" i="2"/>
  <c r="V15" i="2"/>
  <c r="V16" i="2"/>
  <c r="V17" i="2"/>
  <c r="V18" i="2"/>
  <c r="V9" i="2"/>
  <c r="V8" i="2"/>
  <c r="O10" i="2"/>
  <c r="O11" i="2"/>
  <c r="O12" i="2"/>
  <c r="O13" i="2"/>
  <c r="O14" i="2"/>
  <c r="O15" i="2"/>
  <c r="O16" i="2"/>
  <c r="O17" i="2"/>
  <c r="O18" i="2"/>
  <c r="O9" i="2"/>
  <c r="O8" i="2"/>
  <c r="H10" i="2"/>
  <c r="H11" i="2"/>
  <c r="H12" i="2"/>
  <c r="H13" i="2"/>
  <c r="H14" i="2"/>
  <c r="H15" i="2"/>
  <c r="H16" i="2"/>
  <c r="H17" i="2"/>
  <c r="H18" i="2"/>
  <c r="H9" i="2"/>
  <c r="H8" i="2"/>
  <c r="C10" i="2"/>
  <c r="C11" i="2"/>
  <c r="C12" i="2"/>
  <c r="C13" i="2"/>
  <c r="C14" i="2"/>
  <c r="C15" i="2"/>
  <c r="C16" i="2"/>
  <c r="C17" i="2"/>
  <c r="C18" i="2"/>
  <c r="C9" i="2"/>
  <c r="C8" i="2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10" i="1"/>
  <c r="C11" i="1"/>
  <c r="C9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9" i="1"/>
  <c r="AA10" i="1"/>
  <c r="AA8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10" i="1"/>
  <c r="V9" i="1"/>
  <c r="V8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10" i="1"/>
  <c r="O9" i="1"/>
  <c r="O8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11" i="1"/>
  <c r="H10" i="1"/>
  <c r="H9" i="1"/>
  <c r="H8" i="1"/>
  <c r="C84" i="1" l="1"/>
  <c r="C86" i="1"/>
  <c r="C85" i="1"/>
  <c r="J77" i="3"/>
  <c r="X77" i="3"/>
  <c r="S77" i="3"/>
  <c r="Z77" i="3"/>
  <c r="AA77" i="3" s="1"/>
  <c r="G77" i="3"/>
  <c r="H77" i="3" s="1"/>
  <c r="AC77" i="3"/>
  <c r="Q77" i="3"/>
  <c r="E77" i="3"/>
  <c r="L77" i="3"/>
  <c r="N77" i="3"/>
  <c r="O77" i="3" s="1"/>
  <c r="U77" i="3"/>
  <c r="V77" i="3" s="1"/>
  <c r="L78" i="3"/>
  <c r="Q78" i="3"/>
  <c r="S78" i="3"/>
  <c r="G78" i="3"/>
  <c r="Z78" i="3"/>
  <c r="N78" i="3"/>
  <c r="E78" i="3"/>
  <c r="X78" i="3"/>
  <c r="J78" i="3"/>
  <c r="AC78" i="3"/>
  <c r="U78" i="3"/>
  <c r="C76" i="1"/>
  <c r="V49" i="5"/>
  <c r="AA48" i="5"/>
  <c r="O48" i="5"/>
  <c r="AA50" i="5"/>
  <c r="H50" i="5"/>
  <c r="V50" i="5"/>
  <c r="H48" i="5"/>
  <c r="O49" i="5"/>
  <c r="AA49" i="5"/>
  <c r="H49" i="5"/>
  <c r="O50" i="5"/>
  <c r="V48" i="5"/>
  <c r="C42" i="5"/>
  <c r="X42" i="5" s="1"/>
  <c r="C19" i="4"/>
  <c r="S19" i="4" s="1"/>
  <c r="C70" i="3"/>
  <c r="C19" i="2"/>
  <c r="AA19" i="2" s="1"/>
  <c r="X76" i="1"/>
  <c r="O78" i="3" l="1"/>
  <c r="AA78" i="3"/>
  <c r="E76" i="1"/>
  <c r="G76" i="1"/>
  <c r="H78" i="3"/>
  <c r="U70" i="3"/>
  <c r="J70" i="3"/>
  <c r="V78" i="3"/>
  <c r="AC70" i="3"/>
  <c r="E70" i="3"/>
  <c r="E19" i="2"/>
  <c r="L19" i="2"/>
  <c r="S42" i="5"/>
  <c r="Z42" i="5"/>
  <c r="AA42" i="5" s="1"/>
  <c r="L42" i="5"/>
  <c r="S19" i="2"/>
  <c r="E42" i="5"/>
  <c r="AC42" i="5"/>
  <c r="L76" i="1"/>
  <c r="Z76" i="1"/>
  <c r="AA76" i="1" s="1"/>
  <c r="H76" i="1"/>
  <c r="S76" i="1"/>
  <c r="AC76" i="1"/>
  <c r="G70" i="3"/>
  <c r="N70" i="3"/>
  <c r="Q70" i="3"/>
  <c r="X70" i="3"/>
  <c r="G19" i="4"/>
  <c r="J19" i="4"/>
  <c r="N19" i="4"/>
  <c r="Q19" i="4"/>
  <c r="U19" i="4"/>
  <c r="X19" i="4"/>
  <c r="Y19" i="4" s="1"/>
  <c r="AA19" i="4"/>
  <c r="J76" i="1"/>
  <c r="N76" i="1"/>
  <c r="Q76" i="1"/>
  <c r="U76" i="1"/>
  <c r="G19" i="2"/>
  <c r="J19" i="2"/>
  <c r="N19" i="2"/>
  <c r="Q19" i="2"/>
  <c r="U19" i="2"/>
  <c r="X19" i="2"/>
  <c r="Y19" i="2" s="1"/>
  <c r="L70" i="3"/>
  <c r="S70" i="3"/>
  <c r="Z70" i="3"/>
  <c r="E19" i="4"/>
  <c r="L19" i="4"/>
  <c r="G42" i="5"/>
  <c r="J42" i="5"/>
  <c r="N42" i="5"/>
  <c r="Q42" i="5"/>
  <c r="U42" i="5"/>
  <c r="H19" i="2" l="1"/>
  <c r="H42" i="5"/>
  <c r="H70" i="3"/>
  <c r="H19" i="4"/>
  <c r="V76" i="1"/>
  <c r="O76" i="1"/>
  <c r="V42" i="5"/>
  <c r="O42" i="5"/>
  <c r="V19" i="2"/>
  <c r="O19" i="2"/>
  <c r="V19" i="4"/>
  <c r="O19" i="4"/>
  <c r="AA70" i="3"/>
  <c r="V70" i="3"/>
  <c r="O70" i="3"/>
  <c r="AA18" i="6"/>
  <c r="U18" i="6"/>
  <c r="E18" i="6"/>
  <c r="S18" i="6"/>
  <c r="V18" i="6" s="1"/>
  <c r="N18" i="6"/>
  <c r="L18" i="6"/>
  <c r="X18" i="6"/>
  <c r="Y18" i="6" s="1"/>
  <c r="G18" i="6"/>
  <c r="H18" i="6" s="1"/>
  <c r="J18" i="6"/>
  <c r="O18" i="6" s="1"/>
  <c r="Q18" i="6"/>
</calcChain>
</file>

<file path=xl/sharedStrings.xml><?xml version="1.0" encoding="utf-8"?>
<sst xmlns="http://schemas.openxmlformats.org/spreadsheetml/2006/main" count="879" uniqueCount="140">
  <si>
    <t>University of Mary Washington</t>
  </si>
  <si>
    <t>Grade Distribution Summary</t>
  </si>
  <si>
    <t>Dept</t>
  </si>
  <si>
    <t>Course</t>
  </si>
  <si>
    <t>#. Stud.</t>
  </si>
  <si>
    <t>A #</t>
  </si>
  <si>
    <t>A %</t>
  </si>
  <si>
    <t>A- #</t>
  </si>
  <si>
    <t>A- %</t>
  </si>
  <si>
    <t>Tot. A%</t>
  </si>
  <si>
    <t>B+ #</t>
  </si>
  <si>
    <t>B+ %</t>
  </si>
  <si>
    <t>B #</t>
  </si>
  <si>
    <t>B %</t>
  </si>
  <si>
    <t>B- #</t>
  </si>
  <si>
    <t>B- %</t>
  </si>
  <si>
    <t>Tot. B %</t>
  </si>
  <si>
    <t>C+ #</t>
  </si>
  <si>
    <t>C+ %</t>
  </si>
  <si>
    <t>C #</t>
  </si>
  <si>
    <t>C %</t>
  </si>
  <si>
    <t>C- #</t>
  </si>
  <si>
    <t>C- %</t>
  </si>
  <si>
    <t>Tot. C %</t>
  </si>
  <si>
    <t>D+ #</t>
  </si>
  <si>
    <t>D+ %</t>
  </si>
  <si>
    <t>D #</t>
  </si>
  <si>
    <t>D %</t>
  </si>
  <si>
    <t>Tot. D %</t>
  </si>
  <si>
    <t>F #</t>
  </si>
  <si>
    <t>F %</t>
  </si>
  <si>
    <t>ADCP</t>
  </si>
  <si>
    <t>BPST</t>
  </si>
  <si>
    <t>LRSP</t>
  </si>
  <si>
    <t>ARTD</t>
  </si>
  <si>
    <t>ARTH</t>
  </si>
  <si>
    <t>ARTS</t>
  </si>
  <si>
    <t>BIOL</t>
  </si>
  <si>
    <t>BLST</t>
  </si>
  <si>
    <t>BUSI</t>
  </si>
  <si>
    <t>ACCT</t>
  </si>
  <si>
    <t>BLAW</t>
  </si>
  <si>
    <t>BUAD</t>
  </si>
  <si>
    <t>DSCI</t>
  </si>
  <si>
    <t>FINC</t>
  </si>
  <si>
    <t>MGMT</t>
  </si>
  <si>
    <t>MIST</t>
  </si>
  <si>
    <t>MKTG</t>
  </si>
  <si>
    <t>CHEM</t>
  </si>
  <si>
    <t>CLPR</t>
  </si>
  <si>
    <t>CLAS</t>
  </si>
  <si>
    <t>CPRD</t>
  </si>
  <si>
    <t>GREK</t>
  </si>
  <si>
    <t>LATN</t>
  </si>
  <si>
    <t>PHIL</t>
  </si>
  <si>
    <t>RELG</t>
  </si>
  <si>
    <t>CPSC</t>
  </si>
  <si>
    <t>CUIN</t>
  </si>
  <si>
    <t>EDUC</t>
  </si>
  <si>
    <t>ECON</t>
  </si>
  <si>
    <t>ENLS</t>
  </si>
  <si>
    <t>COMM</t>
  </si>
  <si>
    <t>DGST</t>
  </si>
  <si>
    <t>ENGL</t>
  </si>
  <si>
    <t>LING</t>
  </si>
  <si>
    <t>ESGE</t>
  </si>
  <si>
    <t>EESC</t>
  </si>
  <si>
    <t>FLSP</t>
  </si>
  <si>
    <t>EDSE</t>
  </si>
  <si>
    <t>GEOG</t>
  </si>
  <si>
    <t>GISC</t>
  </si>
  <si>
    <t>HEPE</t>
  </si>
  <si>
    <t>HEED</t>
  </si>
  <si>
    <t>HIPR</t>
  </si>
  <si>
    <t>HISP</t>
  </si>
  <si>
    <t>HISA</t>
  </si>
  <si>
    <t>AMST</t>
  </si>
  <si>
    <t>HIST</t>
  </si>
  <si>
    <t>MATH</t>
  </si>
  <si>
    <t>MDFL</t>
  </si>
  <si>
    <t>ARAB</t>
  </si>
  <si>
    <t>CHIN</t>
  </si>
  <si>
    <t>FREN</t>
  </si>
  <si>
    <t>GERM</t>
  </si>
  <si>
    <t>ITAL</t>
  </si>
  <si>
    <t>SPAN</t>
  </si>
  <si>
    <t>MSCI</t>
  </si>
  <si>
    <t>MUSC</t>
  </si>
  <si>
    <t>MUHL</t>
  </si>
  <si>
    <t>MUPR</t>
  </si>
  <si>
    <t>MUTC</t>
  </si>
  <si>
    <t>MUTH</t>
  </si>
  <si>
    <t>NURS</t>
  </si>
  <si>
    <t>PHYS</t>
  </si>
  <si>
    <t>PSIA</t>
  </si>
  <si>
    <t>INAF</t>
  </si>
  <si>
    <t>PSCI</t>
  </si>
  <si>
    <t>PSYC</t>
  </si>
  <si>
    <t>SOAN</t>
  </si>
  <si>
    <t>ANTH</t>
  </si>
  <si>
    <t>SOCG</t>
  </si>
  <si>
    <t>THDA</t>
  </si>
  <si>
    <t>DANC</t>
  </si>
  <si>
    <t>THEA</t>
  </si>
  <si>
    <t>FSEM</t>
  </si>
  <si>
    <t>HONR</t>
  </si>
  <si>
    <t>IDIS</t>
  </si>
  <si>
    <t>URES</t>
  </si>
  <si>
    <t>WGST</t>
  </si>
  <si>
    <t>Total</t>
  </si>
  <si>
    <t>COLLEGE LEVEL SUMMARY</t>
  </si>
  <si>
    <t>College</t>
  </si>
  <si>
    <t>CAS</t>
  </si>
  <si>
    <t>COB</t>
  </si>
  <si>
    <t>COE</t>
  </si>
  <si>
    <t>FALL 2017 UNDERGRADUATE</t>
  </si>
  <si>
    <t># Stud.</t>
  </si>
  <si>
    <t>Tot. B%</t>
  </si>
  <si>
    <t>EDCI</t>
  </si>
  <si>
    <t>EDEL</t>
  </si>
  <si>
    <t>EDLS</t>
  </si>
  <si>
    <t>INDT</t>
  </si>
  <si>
    <t>MBUS</t>
  </si>
  <si>
    <t>MMIS</t>
  </si>
  <si>
    <t>MSGA</t>
  </si>
  <si>
    <t>TESL</t>
  </si>
  <si>
    <t>FALL 2017 GRADUATE</t>
  </si>
  <si>
    <t>CIST</t>
  </si>
  <si>
    <t>SPRING 2018 UNDERGRADUATE</t>
  </si>
  <si>
    <t>SPRING 2018 GRADUATE</t>
  </si>
  <si>
    <t>CPR</t>
  </si>
  <si>
    <t>MLL</t>
  </si>
  <si>
    <t>SUMMER 2018 UNDERGRADUATE</t>
  </si>
  <si>
    <t>SUMMER 2018 GRADUATE</t>
  </si>
  <si>
    <t>DATA</t>
  </si>
  <si>
    <t>HSCI</t>
  </si>
  <si>
    <t>PHYD</t>
  </si>
  <si>
    <t>SAGE</t>
  </si>
  <si>
    <t>STAT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</si>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</sst>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0.00;\(0.00\)"/>
    <numFmt numFmtId="165" formatCode="0.00_);\(0.00\)"/>
    <numFmt numFmtId="166" formatCode="0.0%"/>
    <numFmt numFmtId="167" formatCode="0.000"/>
    <numFmt numFmtId="168" formatCode="0_);\(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9"/>
      <color rgb="FF2255AA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b/>
      <sz val="14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</cellStyleXfs>
  <cellXfs count="126">
    <xf numFmtId="0" fontId="0" fillId="0" borderId="0" xfId="0"/>
    <xf numFmtId="0" fontId="3" fillId="2" borderId="1" xfId="2" applyFont="1" applyFill="1" applyBorder="1" applyAlignment="1" applyProtection="1">
      <alignment vertical="top" readingOrder="1"/>
      <protection locked="0"/>
    </xf>
    <xf numFmtId="0" fontId="3" fillId="2" borderId="1" xfId="2" applyFont="1" applyFill="1" applyBorder="1" applyAlignment="1" applyProtection="1">
      <alignment horizontal="center" vertical="center" readingOrder="1"/>
      <protection locked="0"/>
    </xf>
    <xf numFmtId="0" fontId="3" fillId="3" borderId="1" xfId="2" applyFont="1" applyFill="1" applyBorder="1" applyAlignment="1" applyProtection="1">
      <alignment horizontal="center" vertical="center" readingOrder="1"/>
      <protection locked="0"/>
    </xf>
    <xf numFmtId="0" fontId="3" fillId="5" borderId="1" xfId="2" applyFont="1" applyFill="1" applyBorder="1" applyAlignment="1" applyProtection="1">
      <alignment horizontal="center" vertical="center" readingOrder="1"/>
      <protection locked="0"/>
    </xf>
    <xf numFmtId="0" fontId="4" fillId="4" borderId="3" xfId="2" applyFont="1" applyFill="1" applyBorder="1" applyAlignment="1" applyProtection="1">
      <alignment vertical="center" readingOrder="1"/>
      <protection locked="0"/>
    </xf>
    <xf numFmtId="0" fontId="4" fillId="4" borderId="3" xfId="2" applyFont="1" applyFill="1" applyBorder="1" applyAlignment="1" applyProtection="1">
      <alignment horizontal="center" vertical="center" readingOrder="1"/>
      <protection locked="0"/>
    </xf>
    <xf numFmtId="0" fontId="3" fillId="5" borderId="3" xfId="2" applyFont="1" applyFill="1" applyBorder="1" applyAlignment="1" applyProtection="1">
      <alignment horizontal="center" vertical="center" readingOrder="1"/>
      <protection locked="0"/>
    </xf>
    <xf numFmtId="0" fontId="5" fillId="0" borderId="3" xfId="0" applyFont="1" applyBorder="1"/>
    <xf numFmtId="0" fontId="6" fillId="0" borderId="3" xfId="0" applyNumberFormat="1" applyFont="1" applyBorder="1" applyAlignment="1">
      <alignment horizontal="right" readingOrder="1"/>
    </xf>
    <xf numFmtId="0" fontId="6" fillId="0" borderId="3" xfId="1" applyNumberFormat="1" applyFont="1" applyBorder="1" applyAlignment="1">
      <alignment horizontal="right" readingOrder="1"/>
    </xf>
    <xf numFmtId="0" fontId="6" fillId="3" borderId="3" xfId="1" applyNumberFormat="1" applyFont="1" applyFill="1" applyBorder="1" applyAlignment="1">
      <alignment horizontal="right" readingOrder="1"/>
    </xf>
    <xf numFmtId="164" fontId="7" fillId="5" borderId="3" xfId="1" applyNumberFormat="1" applyFont="1" applyFill="1" applyBorder="1" applyAlignment="1">
      <alignment horizontal="right" readingOrder="1"/>
    </xf>
    <xf numFmtId="0" fontId="4" fillId="0" borderId="3" xfId="2" applyFont="1" applyFill="1" applyBorder="1" applyAlignment="1" applyProtection="1">
      <alignment horizontal="right" vertical="center" readingOrder="1"/>
      <protection locked="0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 readingOrder="1"/>
    </xf>
    <xf numFmtId="10" fontId="7" fillId="0" borderId="1" xfId="0" applyNumberFormat="1" applyFont="1" applyBorder="1" applyAlignment="1">
      <alignment horizontal="right" readingOrder="1"/>
    </xf>
    <xf numFmtId="0" fontId="3" fillId="2" borderId="6" xfId="2" applyFont="1" applyFill="1" applyBorder="1" applyAlignment="1" applyProtection="1">
      <alignment horizontal="center" vertical="center" readingOrder="1"/>
      <protection locked="0"/>
    </xf>
    <xf numFmtId="0" fontId="3" fillId="3" borderId="6" xfId="2" applyFont="1" applyFill="1" applyBorder="1" applyAlignment="1" applyProtection="1">
      <alignment horizontal="center" vertical="center" readingOrder="1"/>
      <protection locked="0"/>
    </xf>
    <xf numFmtId="0" fontId="6" fillId="0" borderId="3" xfId="0" applyFont="1" applyBorder="1" applyAlignment="1">
      <alignment horizontal="right" readingOrder="1"/>
    </xf>
    <xf numFmtId="164" fontId="6" fillId="0" borderId="3" xfId="1" applyNumberFormat="1" applyFont="1" applyBorder="1" applyAlignment="1">
      <alignment horizontal="right" readingOrder="1"/>
    </xf>
    <xf numFmtId="165" fontId="7" fillId="5" borderId="4" xfId="0" applyNumberFormat="1" applyFont="1" applyFill="1" applyBorder="1" applyAlignment="1">
      <alignment horizontal="right" readingOrder="1"/>
    </xf>
    <xf numFmtId="165" fontId="7" fillId="5" borderId="3" xfId="0" applyNumberFormat="1" applyFont="1" applyFill="1" applyBorder="1" applyAlignment="1">
      <alignment horizontal="right" readingOrder="1"/>
    </xf>
    <xf numFmtId="167" fontId="7" fillId="0" borderId="1" xfId="0" applyNumberFormat="1" applyFont="1" applyBorder="1" applyAlignment="1">
      <alignment horizontal="right" readingOrder="1"/>
    </xf>
    <xf numFmtId="0" fontId="9" fillId="0" borderId="0" xfId="0" applyFont="1"/>
    <xf numFmtId="0" fontId="5" fillId="0" borderId="2" xfId="0" applyFont="1" applyFill="1" applyBorder="1"/>
    <xf numFmtId="0" fontId="4" fillId="0" borderId="3" xfId="0" applyFont="1" applyFill="1" applyBorder="1" applyAlignment="1" applyProtection="1">
      <alignment vertical="top" wrapText="1" readingOrder="1"/>
      <protection locked="0"/>
    </xf>
    <xf numFmtId="0" fontId="6" fillId="0" borderId="3" xfId="0" applyFont="1" applyFill="1" applyBorder="1"/>
    <xf numFmtId="164" fontId="4" fillId="0" borderId="2" xfId="1" applyNumberFormat="1" applyFont="1" applyFill="1" applyBorder="1" applyAlignment="1" applyProtection="1">
      <alignment vertical="top" wrapText="1" readingOrder="1"/>
      <protection locked="0"/>
    </xf>
    <xf numFmtId="0" fontId="6" fillId="0" borderId="2" xfId="0" applyFont="1" applyFill="1" applyBorder="1"/>
    <xf numFmtId="164" fontId="4" fillId="0" borderId="3" xfId="1" applyNumberFormat="1" applyFont="1" applyFill="1" applyBorder="1" applyAlignment="1" applyProtection="1">
      <alignment vertical="top" wrapText="1" readingOrder="1"/>
      <protection locked="0"/>
    </xf>
    <xf numFmtId="165" fontId="3" fillId="3" borderId="3" xfId="1" applyNumberFormat="1" applyFont="1" applyFill="1" applyBorder="1" applyAlignment="1" applyProtection="1">
      <alignment vertical="top" wrapText="1" readingOrder="1"/>
      <protection locked="0"/>
    </xf>
    <xf numFmtId="165" fontId="3" fillId="3" borderId="2" xfId="1" applyNumberFormat="1" applyFont="1" applyFill="1" applyBorder="1" applyAlignment="1" applyProtection="1">
      <alignment vertical="top" wrapText="1" readingOrder="1"/>
      <protection locked="0"/>
    </xf>
    <xf numFmtId="2" fontId="3" fillId="3" borderId="2" xfId="1" applyNumberFormat="1" applyFont="1" applyFill="1" applyBorder="1" applyAlignment="1" applyProtection="1">
      <alignment vertical="top" wrapText="1" readingOrder="1"/>
      <protection locked="0"/>
    </xf>
    <xf numFmtId="164" fontId="3" fillId="3" borderId="2" xfId="1" applyNumberFormat="1" applyFont="1" applyFill="1" applyBorder="1" applyAlignment="1" applyProtection="1">
      <alignment vertical="top" wrapText="1" readingOrder="1"/>
      <protection locked="0"/>
    </xf>
    <xf numFmtId="0" fontId="9" fillId="0" borderId="0" xfId="0" applyFont="1" applyFill="1"/>
    <xf numFmtId="0" fontId="5" fillId="0" borderId="3" xfId="0" applyFont="1" applyFill="1" applyBorder="1"/>
    <xf numFmtId="164" fontId="3" fillId="3" borderId="3" xfId="1" applyNumberFormat="1" applyFont="1" applyFill="1" applyBorder="1" applyAlignment="1" applyProtection="1">
      <alignment vertical="top" wrapText="1" readingOrder="1"/>
      <protection locked="0"/>
    </xf>
    <xf numFmtId="0" fontId="5" fillId="0" borderId="6" xfId="0" applyFont="1" applyFill="1" applyBorder="1"/>
    <xf numFmtId="164" fontId="4" fillId="0" borderId="6" xfId="1" applyNumberFormat="1" applyFont="1" applyFill="1" applyBorder="1" applyAlignment="1" applyProtection="1">
      <alignment vertical="top" wrapText="1" readingOrder="1"/>
      <protection locked="0"/>
    </xf>
    <xf numFmtId="0" fontId="6" fillId="0" borderId="6" xfId="0" applyFont="1" applyFill="1" applyBorder="1"/>
    <xf numFmtId="164" fontId="3" fillId="3" borderId="6" xfId="1" applyNumberFormat="1" applyFont="1" applyFill="1" applyBorder="1" applyAlignment="1" applyProtection="1">
      <alignment vertical="top" wrapText="1" readingOrder="1"/>
      <protection locked="0"/>
    </xf>
    <xf numFmtId="0" fontId="10" fillId="0" borderId="3" xfId="0" applyFont="1" applyFill="1" applyBorder="1"/>
    <xf numFmtId="164" fontId="4" fillId="0" borderId="8" xfId="1" applyNumberFormat="1" applyFont="1" applyFill="1" applyBorder="1" applyAlignment="1" applyProtection="1">
      <alignment vertical="top" wrapText="1" readingOrder="1"/>
      <protection locked="0"/>
    </xf>
    <xf numFmtId="0" fontId="5" fillId="0" borderId="1" xfId="0" applyFont="1" applyBorder="1"/>
    <xf numFmtId="10" fontId="7" fillId="0" borderId="1" xfId="0" applyNumberFormat="1" applyFont="1" applyBorder="1"/>
    <xf numFmtId="168" fontId="6" fillId="0" borderId="2" xfId="0" applyNumberFormat="1" applyFont="1" applyBorder="1" applyAlignment="1">
      <alignment horizontal="right"/>
    </xf>
    <xf numFmtId="9" fontId="6" fillId="0" borderId="2" xfId="1" applyFont="1" applyBorder="1"/>
    <xf numFmtId="9" fontId="6" fillId="5" borderId="2" xfId="0" applyNumberFormat="1" applyFont="1" applyFill="1" applyBorder="1"/>
    <xf numFmtId="9" fontId="4" fillId="3" borderId="3" xfId="1" applyFont="1" applyFill="1" applyBorder="1" applyAlignment="1" applyProtection="1">
      <alignment vertical="top" wrapText="1" readingOrder="1"/>
      <protection locked="0"/>
    </xf>
    <xf numFmtId="9" fontId="4" fillId="3" borderId="2" xfId="1" applyFont="1" applyFill="1" applyBorder="1" applyAlignment="1" applyProtection="1">
      <alignment vertical="top" wrapText="1" readingOrder="1"/>
      <protection locked="0"/>
    </xf>
    <xf numFmtId="168" fontId="9" fillId="0" borderId="3" xfId="0" applyNumberFormat="1" applyFont="1" applyBorder="1"/>
    <xf numFmtId="9" fontId="4" fillId="0" borderId="3" xfId="1" applyFont="1" applyBorder="1" applyAlignment="1" applyProtection="1">
      <alignment vertical="top" wrapText="1" readingOrder="1"/>
      <protection locked="0"/>
    </xf>
    <xf numFmtId="0" fontId="9" fillId="0" borderId="3" xfId="0" applyNumberFormat="1" applyFont="1" applyBorder="1"/>
    <xf numFmtId="166" fontId="4" fillId="0" borderId="3" xfId="1" applyNumberFormat="1" applyFont="1" applyBorder="1" applyAlignment="1" applyProtection="1">
      <alignment vertical="top" wrapText="1" readingOrder="1"/>
      <protection locked="0"/>
    </xf>
    <xf numFmtId="166" fontId="4" fillId="3" borderId="3" xfId="1" applyNumberFormat="1" applyFont="1" applyFill="1" applyBorder="1" applyAlignment="1" applyProtection="1">
      <alignment vertical="top" wrapText="1" readingOrder="1"/>
      <protection locked="0"/>
    </xf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4" borderId="1" xfId="0" applyFont="1" applyFill="1" applyBorder="1"/>
    <xf numFmtId="0" fontId="14" fillId="0" borderId="0" xfId="0" applyFont="1"/>
    <xf numFmtId="0" fontId="5" fillId="0" borderId="2" xfId="0" applyFont="1" applyBorder="1"/>
    <xf numFmtId="0" fontId="4" fillId="0" borderId="2" xfId="0" applyFont="1" applyBorder="1" applyAlignment="1" applyProtection="1">
      <alignment vertical="top" wrapText="1" readingOrder="1"/>
      <protection locked="0"/>
    </xf>
    <xf numFmtId="9" fontId="4" fillId="0" borderId="2" xfId="1" applyFont="1" applyBorder="1" applyAlignment="1" applyProtection="1">
      <alignment vertical="top" wrapText="1" readingOrder="1"/>
      <protection locked="0"/>
    </xf>
    <xf numFmtId="2" fontId="4" fillId="3" borderId="2" xfId="1" applyNumberFormat="1" applyFont="1" applyFill="1" applyBorder="1" applyAlignment="1" applyProtection="1">
      <alignment vertical="top" wrapText="1" readingOrder="1"/>
      <protection locked="0"/>
    </xf>
    <xf numFmtId="2" fontId="4" fillId="3" borderId="2" xfId="1" applyNumberFormat="1" applyFont="1" applyFill="1" applyBorder="1" applyAlignment="1" applyProtection="1">
      <alignment vertical="top" wrapText="1" readingOrder="1"/>
    </xf>
    <xf numFmtId="0" fontId="6" fillId="0" borderId="3" xfId="0" applyFont="1" applyBorder="1"/>
    <xf numFmtId="0" fontId="6" fillId="0" borderId="4" xfId="0" applyFont="1" applyBorder="1"/>
    <xf numFmtId="164" fontId="4" fillId="0" borderId="3" xfId="1" applyNumberFormat="1" applyFont="1" applyBorder="1" applyAlignment="1" applyProtection="1">
      <alignment vertical="top" wrapText="1" readingOrder="1"/>
      <protection locked="0"/>
    </xf>
    <xf numFmtId="2" fontId="4" fillId="3" borderId="3" xfId="1" applyNumberFormat="1" applyFont="1" applyFill="1" applyBorder="1" applyAlignment="1" applyProtection="1">
      <alignment vertical="top" wrapText="1" readingOrder="1"/>
    </xf>
    <xf numFmtId="164" fontId="4" fillId="3" borderId="3" xfId="1" applyNumberFormat="1" applyFont="1" applyFill="1" applyBorder="1" applyAlignment="1" applyProtection="1">
      <alignment vertical="top" wrapText="1" readingOrder="1"/>
      <protection locked="0"/>
    </xf>
    <xf numFmtId="164" fontId="6" fillId="0" borderId="3" xfId="0" applyNumberFormat="1" applyFont="1" applyBorder="1"/>
    <xf numFmtId="0" fontId="6" fillId="0" borderId="2" xfId="0" applyFont="1" applyBorder="1"/>
    <xf numFmtId="164" fontId="4" fillId="0" borderId="2" xfId="1" applyNumberFormat="1" applyFont="1" applyBorder="1" applyAlignment="1" applyProtection="1">
      <alignment vertical="top" wrapText="1" readingOrder="1"/>
      <protection locked="0"/>
    </xf>
    <xf numFmtId="164" fontId="4" fillId="3" borderId="2" xfId="1" applyNumberFormat="1" applyFont="1" applyFill="1" applyBorder="1" applyAlignment="1" applyProtection="1">
      <alignment vertical="top" wrapText="1" readingOrder="1"/>
      <protection locked="0"/>
    </xf>
    <xf numFmtId="164" fontId="6" fillId="0" borderId="2" xfId="0" applyNumberFormat="1" applyFont="1" applyBorder="1"/>
    <xf numFmtId="0" fontId="4" fillId="0" borderId="3" xfId="0" applyFont="1" applyBorder="1" applyAlignment="1" applyProtection="1">
      <alignment vertical="top" wrapText="1" readingOrder="1"/>
      <protection locked="0"/>
    </xf>
    <xf numFmtId="0" fontId="4" fillId="0" borderId="4" xfId="0" applyFont="1" applyBorder="1" applyAlignment="1" applyProtection="1">
      <alignment vertical="top" wrapText="1" readingOrder="1"/>
      <protection locked="0"/>
    </xf>
    <xf numFmtId="0" fontId="6" fillId="0" borderId="5" xfId="0" applyFont="1" applyBorder="1"/>
    <xf numFmtId="1" fontId="6" fillId="0" borderId="3" xfId="0" applyNumberFormat="1" applyFont="1" applyBorder="1"/>
    <xf numFmtId="0" fontId="7" fillId="0" borderId="1" xfId="0" applyFont="1" applyBorder="1" applyProtection="1"/>
    <xf numFmtId="9" fontId="3" fillId="0" borderId="1" xfId="1" applyNumberFormat="1" applyFont="1" applyBorder="1" applyAlignment="1" applyProtection="1">
      <alignment vertical="top" wrapText="1" readingOrder="1"/>
    </xf>
    <xf numFmtId="9" fontId="3" fillId="3" borderId="1" xfId="1" applyFont="1" applyFill="1" applyBorder="1" applyAlignment="1" applyProtection="1">
      <alignment vertical="top" wrapText="1" readingOrder="1"/>
    </xf>
    <xf numFmtId="10" fontId="7" fillId="0" borderId="1" xfId="0" applyNumberFormat="1" applyFont="1" applyBorder="1" applyProtection="1"/>
    <xf numFmtId="9" fontId="3" fillId="0" borderId="1" xfId="1" applyFont="1" applyBorder="1" applyAlignment="1" applyProtection="1">
      <alignment vertical="top" wrapText="1" readingOrder="1"/>
    </xf>
    <xf numFmtId="0" fontId="13" fillId="0" borderId="0" xfId="0" applyFont="1" applyAlignment="1">
      <alignment horizontal="center"/>
    </xf>
    <xf numFmtId="166" fontId="9" fillId="0" borderId="0" xfId="0" applyNumberFormat="1" applyFont="1"/>
    <xf numFmtId="0" fontId="7" fillId="0" borderId="2" xfId="0" applyFont="1" applyBorder="1"/>
    <xf numFmtId="166" fontId="6" fillId="5" borderId="2" xfId="0" applyNumberFormat="1" applyFont="1" applyFill="1" applyBorder="1"/>
    <xf numFmtId="2" fontId="6" fillId="0" borderId="2" xfId="0" applyNumberFormat="1" applyFont="1" applyBorder="1"/>
    <xf numFmtId="0" fontId="7" fillId="0" borderId="3" xfId="0" applyFont="1" applyBorder="1"/>
    <xf numFmtId="0" fontId="6" fillId="0" borderId="3" xfId="0" applyNumberFormat="1" applyFont="1" applyBorder="1"/>
    <xf numFmtId="164" fontId="7" fillId="5" borderId="3" xfId="0" applyNumberFormat="1" applyFont="1" applyFill="1" applyBorder="1" applyAlignment="1">
      <alignment horizontal="right" readingOrder="1"/>
    </xf>
    <xf numFmtId="2" fontId="7" fillId="5" borderId="3" xfId="0" applyNumberFormat="1" applyFont="1" applyFill="1" applyBorder="1" applyAlignment="1">
      <alignment horizontal="right" readingOrder="1"/>
    </xf>
    <xf numFmtId="166" fontId="6" fillId="0" borderId="3" xfId="1" applyNumberFormat="1" applyFont="1" applyBorder="1" applyAlignment="1">
      <alignment horizontal="right" readingOrder="1"/>
    </xf>
    <xf numFmtId="166" fontId="6" fillId="3" borderId="3" xfId="1" applyNumberFormat="1" applyFont="1" applyFill="1" applyBorder="1" applyAlignment="1">
      <alignment horizontal="right" readingOrder="1"/>
    </xf>
    <xf numFmtId="166" fontId="7" fillId="5" borderId="3" xfId="1" applyNumberFormat="1" applyFont="1" applyFill="1" applyBorder="1" applyAlignment="1">
      <alignment horizontal="right" readingOrder="1"/>
    </xf>
    <xf numFmtId="164" fontId="6" fillId="0" borderId="3" xfId="0" applyNumberFormat="1" applyFont="1" applyBorder="1" applyAlignment="1">
      <alignment horizontal="right" readingOrder="1"/>
    </xf>
    <xf numFmtId="164" fontId="4" fillId="0" borderId="3" xfId="2" applyNumberFormat="1" applyFont="1" applyFill="1" applyBorder="1" applyAlignment="1" applyProtection="1">
      <alignment horizontal="right" vertical="center" readingOrder="1"/>
      <protection locked="0"/>
    </xf>
    <xf numFmtId="166" fontId="7" fillId="0" borderId="1" xfId="1" applyNumberFormat="1" applyFont="1" applyBorder="1" applyAlignment="1">
      <alignment horizontal="right" readingOrder="1"/>
    </xf>
    <xf numFmtId="166" fontId="7" fillId="5" borderId="1" xfId="0" applyNumberFormat="1" applyFont="1" applyFill="1" applyBorder="1" applyAlignment="1">
      <alignment horizontal="right" readingOrder="1"/>
    </xf>
    <xf numFmtId="166" fontId="6" fillId="3" borderId="1" xfId="1" applyNumberFormat="1" applyFont="1" applyFill="1" applyBorder="1" applyAlignment="1">
      <alignment horizontal="right" readingOrder="1"/>
    </xf>
    <xf numFmtId="166" fontId="7" fillId="5" borderId="1" xfId="1" applyNumberFormat="1" applyFont="1" applyFill="1" applyBorder="1" applyAlignment="1">
      <alignment horizontal="right" readingOrder="1"/>
    </xf>
    <xf numFmtId="164" fontId="7" fillId="0" borderId="1" xfId="0" applyNumberFormat="1" applyFont="1" applyBorder="1" applyAlignment="1">
      <alignment horizontal="right" readingOrder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5" fontId="11" fillId="0" borderId="0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4" borderId="6" xfId="0" applyFont="1" applyFill="1" applyBorder="1"/>
    <xf numFmtId="0" fontId="9" fillId="0" borderId="3" xfId="0" applyFont="1" applyBorder="1"/>
    <xf numFmtId="0" fontId="6" fillId="0" borderId="3" xfId="0" applyFont="1" applyBorder="1" applyAlignment="1" applyProtection="1">
      <alignment vertical="top" wrapText="1" readingOrder="1"/>
      <protection locked="0"/>
    </xf>
    <xf numFmtId="164" fontId="6" fillId="0" borderId="3" xfId="0" applyNumberFormat="1" applyFont="1" applyBorder="1" applyAlignment="1" applyProtection="1">
      <alignment vertical="top" wrapText="1" readingOrder="1"/>
      <protection locked="0"/>
    </xf>
    <xf numFmtId="164" fontId="6" fillId="3" borderId="3" xfId="0" applyNumberFormat="1" applyFont="1" applyFill="1" applyBorder="1" applyAlignment="1" applyProtection="1">
      <alignment vertical="top" wrapText="1"/>
    </xf>
    <xf numFmtId="164" fontId="6" fillId="3" borderId="3" xfId="0" applyNumberFormat="1" applyFont="1" applyFill="1" applyBorder="1" applyAlignment="1" applyProtection="1">
      <alignment vertical="top" wrapText="1" readingOrder="1"/>
    </xf>
    <xf numFmtId="164" fontId="6" fillId="3" borderId="3" xfId="0" applyNumberFormat="1" applyFont="1" applyFill="1" applyBorder="1" applyAlignment="1" applyProtection="1">
      <alignment vertical="top" wrapText="1" readingOrder="1"/>
      <protection locked="0"/>
    </xf>
    <xf numFmtId="164" fontId="6" fillId="0" borderId="3" xfId="0" applyNumberFormat="1" applyFont="1" applyBorder="1" applyAlignment="1" applyProtection="1">
      <alignment vertical="top" wrapText="1" readingOrder="1"/>
    </xf>
    <xf numFmtId="10" fontId="6" fillId="0" borderId="3" xfId="0" applyNumberFormat="1" applyFont="1" applyBorder="1" applyAlignment="1" applyProtection="1">
      <alignment vertical="top" wrapText="1" readingOrder="1"/>
    </xf>
    <xf numFmtId="0" fontId="4" fillId="5" borderId="1" xfId="2" applyFont="1" applyFill="1" applyBorder="1" applyAlignment="1" applyProtection="1">
      <alignment horizontal="center" vertical="center" readingOrder="1"/>
      <protection locked="0"/>
    </xf>
    <xf numFmtId="0" fontId="6" fillId="0" borderId="2" xfId="0" applyNumberFormat="1" applyFont="1" applyBorder="1"/>
    <xf numFmtId="10" fontId="6" fillId="0" borderId="2" xfId="1" applyNumberFormat="1" applyFont="1" applyBorder="1"/>
    <xf numFmtId="10" fontId="6" fillId="5" borderId="2" xfId="0" applyNumberFormat="1" applyFont="1" applyFill="1" applyBorder="1"/>
    <xf numFmtId="10" fontId="4" fillId="0" borderId="3" xfId="1" applyNumberFormat="1" applyFont="1" applyBorder="1" applyAlignment="1" applyProtection="1">
      <alignment vertical="top" wrapText="1" readingOrder="1"/>
      <protection locked="0"/>
    </xf>
    <xf numFmtId="10" fontId="4" fillId="3" borderId="3" xfId="1" applyNumberFormat="1" applyFont="1" applyFill="1" applyBorder="1" applyAlignment="1" applyProtection="1">
      <alignment vertical="top" wrapText="1" readingOrder="1"/>
      <protection locked="0"/>
    </xf>
    <xf numFmtId="166" fontId="7" fillId="5" borderId="3" xfId="0" applyNumberFormat="1" applyFont="1" applyFill="1" applyBorder="1" applyAlignment="1">
      <alignment horizontal="right" readingOrder="1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6"/>
  <sheetViews>
    <sheetView workbookViewId="0">
      <selection activeCell="A4" sqref="A4:AC4"/>
    </sheetView>
  </sheetViews>
  <sheetFormatPr defaultRowHeight="12" x14ac:dyDescent="0.2"/>
  <cols>
    <col min="1" max="16384" width="9.140625" style="24"/>
  </cols>
  <sheetData>
    <row r="1" spans="1:29" s="107" customFormat="1" ht="18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x14ac:dyDescent="0.2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x14ac:dyDescent="0.2">
      <c r="A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29" x14ac:dyDescent="0.2">
      <c r="A4" s="59" t="s">
        <v>115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x14ac:dyDescent="0.2">
      <c r="A5" s="60"/>
      <c r="B5" s="60"/>
      <c r="C5" s="60"/>
      <c r="D5" s="60"/>
      <c r="E5" s="60"/>
      <c r="F5" s="60"/>
      <c r="G5" s="60"/>
      <c r="H5" s="108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1:29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1:29" ht="12.75" thickBot="1" x14ac:dyDescent="0.25">
      <c r="A7" s="1" t="s">
        <v>2</v>
      </c>
      <c r="B7" s="1" t="s">
        <v>3</v>
      </c>
      <c r="C7" s="17" t="s">
        <v>4</v>
      </c>
      <c r="D7" s="17" t="s">
        <v>5</v>
      </c>
      <c r="E7" s="2" t="s">
        <v>6</v>
      </c>
      <c r="F7" s="2" t="s">
        <v>7</v>
      </c>
      <c r="G7" s="17" t="s">
        <v>8</v>
      </c>
      <c r="H7" s="18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3" t="s">
        <v>16</v>
      </c>
      <c r="P7" s="2" t="s">
        <v>17</v>
      </c>
      <c r="Q7" s="2" t="s">
        <v>18</v>
      </c>
      <c r="R7" s="2" t="s">
        <v>19</v>
      </c>
      <c r="S7" s="2" t="s">
        <v>20</v>
      </c>
      <c r="T7" s="2" t="s">
        <v>21</v>
      </c>
      <c r="U7" s="2" t="s">
        <v>22</v>
      </c>
      <c r="V7" s="3" t="s">
        <v>23</v>
      </c>
      <c r="W7" s="2" t="s">
        <v>24</v>
      </c>
      <c r="X7" s="2" t="s">
        <v>25</v>
      </c>
      <c r="Y7" s="2" t="s">
        <v>26</v>
      </c>
      <c r="Z7" s="2" t="s">
        <v>27</v>
      </c>
      <c r="AA7" s="3" t="s">
        <v>28</v>
      </c>
      <c r="AB7" s="2" t="s">
        <v>29</v>
      </c>
      <c r="AC7" s="3" t="s">
        <v>30</v>
      </c>
    </row>
    <row r="8" spans="1:29" s="35" customFormat="1" ht="12.75" thickTop="1" x14ac:dyDescent="0.2">
      <c r="A8" s="25" t="s">
        <v>39</v>
      </c>
      <c r="B8" s="25" t="s">
        <v>40</v>
      </c>
      <c r="C8" s="26">
        <f>D8+F8+I8+K8+M8+P8+R8+T8+W8+Y8+AB8</f>
        <v>412</v>
      </c>
      <c r="D8" s="27">
        <v>76</v>
      </c>
      <c r="E8" s="28">
        <v>18.45</v>
      </c>
      <c r="F8" s="29">
        <v>51</v>
      </c>
      <c r="G8" s="30">
        <v>12.38</v>
      </c>
      <c r="H8" s="31">
        <f>G8+E8</f>
        <v>30.83</v>
      </c>
      <c r="I8" s="29">
        <v>48</v>
      </c>
      <c r="J8" s="28">
        <v>11.65</v>
      </c>
      <c r="K8" s="29">
        <v>53</v>
      </c>
      <c r="L8" s="28">
        <v>12.86</v>
      </c>
      <c r="M8" s="29">
        <v>33</v>
      </c>
      <c r="N8" s="28">
        <v>8.01</v>
      </c>
      <c r="O8" s="32">
        <f>N8+L8+J8</f>
        <v>32.519999999999996</v>
      </c>
      <c r="P8" s="29">
        <v>36</v>
      </c>
      <c r="Q8" s="28">
        <v>8.74</v>
      </c>
      <c r="R8" s="29">
        <v>35</v>
      </c>
      <c r="S8" s="28">
        <v>8.5</v>
      </c>
      <c r="T8" s="29">
        <v>27</v>
      </c>
      <c r="U8" s="28">
        <v>6.55</v>
      </c>
      <c r="V8" s="33">
        <f>U8+S8+Q8</f>
        <v>23.79</v>
      </c>
      <c r="W8" s="29">
        <v>13</v>
      </c>
      <c r="X8" s="28">
        <v>3.16</v>
      </c>
      <c r="Y8" s="29">
        <v>28</v>
      </c>
      <c r="Z8" s="28">
        <v>6.8</v>
      </c>
      <c r="AA8" s="32">
        <f>Z8+X8</f>
        <v>9.9600000000000009</v>
      </c>
      <c r="AB8" s="29">
        <v>12</v>
      </c>
      <c r="AC8" s="34">
        <v>2.91</v>
      </c>
    </row>
    <row r="9" spans="1:29" s="35" customFormat="1" x14ac:dyDescent="0.2">
      <c r="A9" s="36" t="s">
        <v>75</v>
      </c>
      <c r="B9" s="36" t="s">
        <v>76</v>
      </c>
      <c r="C9" s="26">
        <f>D9+F9+I9+K9+M9+P9+R9+T9+W9+Y9+AB9</f>
        <v>42</v>
      </c>
      <c r="D9" s="27">
        <v>5</v>
      </c>
      <c r="E9" s="30">
        <v>11.9</v>
      </c>
      <c r="F9" s="27">
        <v>8</v>
      </c>
      <c r="G9" s="30">
        <v>19.05</v>
      </c>
      <c r="H9" s="31">
        <f>G9+E9</f>
        <v>30.950000000000003</v>
      </c>
      <c r="I9" s="27">
        <v>6</v>
      </c>
      <c r="J9" s="30">
        <v>14.29</v>
      </c>
      <c r="K9" s="27">
        <v>8</v>
      </c>
      <c r="L9" s="30">
        <v>19.05</v>
      </c>
      <c r="M9" s="27">
        <v>6</v>
      </c>
      <c r="N9" s="30">
        <v>14.29</v>
      </c>
      <c r="O9" s="32">
        <f>N9+L9+J9</f>
        <v>47.63</v>
      </c>
      <c r="P9" s="27">
        <v>1</v>
      </c>
      <c r="Q9" s="30">
        <v>2.38</v>
      </c>
      <c r="R9" s="27">
        <v>5</v>
      </c>
      <c r="S9" s="30">
        <v>11.9</v>
      </c>
      <c r="T9" s="27">
        <v>1</v>
      </c>
      <c r="U9" s="30">
        <v>2.38</v>
      </c>
      <c r="V9" s="33">
        <f>U9+S9+Q9</f>
        <v>16.66</v>
      </c>
      <c r="W9" s="27">
        <v>0</v>
      </c>
      <c r="X9" s="30">
        <v>0</v>
      </c>
      <c r="Y9" s="27">
        <v>2</v>
      </c>
      <c r="Z9" s="30">
        <v>4.76</v>
      </c>
      <c r="AA9" s="32">
        <f>Z9+X9</f>
        <v>4.76</v>
      </c>
      <c r="AB9" s="27">
        <v>0</v>
      </c>
      <c r="AC9" s="37">
        <v>0</v>
      </c>
    </row>
    <row r="10" spans="1:29" s="35" customFormat="1" x14ac:dyDescent="0.2">
      <c r="A10" s="36" t="s">
        <v>98</v>
      </c>
      <c r="B10" s="36" t="s">
        <v>99</v>
      </c>
      <c r="C10" s="26">
        <f>D10+F10+I10+K10+M10+P10+R10+T10+W10+Y10+AB10</f>
        <v>220</v>
      </c>
      <c r="D10" s="27">
        <v>19</v>
      </c>
      <c r="E10" s="30">
        <v>8.64</v>
      </c>
      <c r="F10" s="27">
        <v>34</v>
      </c>
      <c r="G10" s="30">
        <v>15.45</v>
      </c>
      <c r="H10" s="31">
        <f>G10+E10</f>
        <v>24.09</v>
      </c>
      <c r="I10" s="27">
        <v>26</v>
      </c>
      <c r="J10" s="30">
        <v>11.82</v>
      </c>
      <c r="K10" s="27">
        <v>52</v>
      </c>
      <c r="L10" s="30">
        <v>23.64</v>
      </c>
      <c r="M10" s="27">
        <v>32</v>
      </c>
      <c r="N10" s="30">
        <v>14.55</v>
      </c>
      <c r="O10" s="32">
        <f>N10+L10+J10</f>
        <v>50.01</v>
      </c>
      <c r="P10" s="27">
        <v>14</v>
      </c>
      <c r="Q10" s="30">
        <v>6.36</v>
      </c>
      <c r="R10" s="27">
        <v>17</v>
      </c>
      <c r="S10" s="30">
        <v>7.73</v>
      </c>
      <c r="T10" s="27">
        <v>12</v>
      </c>
      <c r="U10" s="30">
        <v>5.45</v>
      </c>
      <c r="V10" s="33">
        <f>U10+S10+Q10</f>
        <v>19.54</v>
      </c>
      <c r="W10" s="27">
        <v>6</v>
      </c>
      <c r="X10" s="30">
        <v>2.73</v>
      </c>
      <c r="Y10" s="27">
        <v>6</v>
      </c>
      <c r="Z10" s="30">
        <v>2.73</v>
      </c>
      <c r="AA10" s="32">
        <f>Z10+X10</f>
        <v>5.46</v>
      </c>
      <c r="AB10" s="27">
        <v>2</v>
      </c>
      <c r="AC10" s="37">
        <v>0.91</v>
      </c>
    </row>
    <row r="11" spans="1:29" s="35" customFormat="1" x14ac:dyDescent="0.2">
      <c r="A11" s="36" t="s">
        <v>79</v>
      </c>
      <c r="B11" s="36" t="s">
        <v>80</v>
      </c>
      <c r="C11" s="26">
        <f>D11+F11+I11+K11+M11+P11+R11+T11+W11+Y11+AB11</f>
        <v>52</v>
      </c>
      <c r="D11" s="27">
        <v>15</v>
      </c>
      <c r="E11" s="30">
        <v>28.85</v>
      </c>
      <c r="F11" s="27">
        <v>5</v>
      </c>
      <c r="G11" s="30">
        <v>9.6199999999999992</v>
      </c>
      <c r="H11" s="31">
        <f>G11+E11</f>
        <v>38.47</v>
      </c>
      <c r="I11" s="27">
        <v>5</v>
      </c>
      <c r="J11" s="30">
        <v>9.6199999999999992</v>
      </c>
      <c r="K11" s="27">
        <v>6</v>
      </c>
      <c r="L11" s="30">
        <v>11.54</v>
      </c>
      <c r="M11" s="27">
        <v>1</v>
      </c>
      <c r="N11" s="30">
        <v>1.92</v>
      </c>
      <c r="O11" s="32">
        <f t="shared" ref="O11:O73" si="0">N11+L11+J11</f>
        <v>23.08</v>
      </c>
      <c r="P11" s="27">
        <v>9</v>
      </c>
      <c r="Q11" s="30">
        <v>17.309999999999999</v>
      </c>
      <c r="R11" s="27">
        <v>2</v>
      </c>
      <c r="S11" s="30">
        <v>3.85</v>
      </c>
      <c r="T11" s="27">
        <v>2</v>
      </c>
      <c r="U11" s="30">
        <v>3.85</v>
      </c>
      <c r="V11" s="33">
        <f t="shared" ref="V11:V73" si="1">U11+S11+Q11</f>
        <v>25.009999999999998</v>
      </c>
      <c r="W11" s="27">
        <v>2</v>
      </c>
      <c r="X11" s="30">
        <v>3.85</v>
      </c>
      <c r="Y11" s="27">
        <v>2</v>
      </c>
      <c r="Z11" s="30">
        <v>3.85</v>
      </c>
      <c r="AA11" s="32">
        <f t="shared" ref="AA11:AA73" si="2">Z11+X11</f>
        <v>7.7</v>
      </c>
      <c r="AB11" s="27">
        <v>3</v>
      </c>
      <c r="AC11" s="37">
        <v>5.77</v>
      </c>
    </row>
    <row r="12" spans="1:29" s="35" customFormat="1" x14ac:dyDescent="0.2">
      <c r="A12" s="36" t="s">
        <v>34</v>
      </c>
      <c r="B12" s="36" t="s">
        <v>35</v>
      </c>
      <c r="C12" s="26">
        <f t="shared" ref="C12:C74" si="3">D12+F12+I12+K12+M12+P12+R12+T12+W12+Y12+AB12</f>
        <v>219</v>
      </c>
      <c r="D12" s="27">
        <v>52</v>
      </c>
      <c r="E12" s="30">
        <v>23.74</v>
      </c>
      <c r="F12" s="27">
        <v>42</v>
      </c>
      <c r="G12" s="30">
        <v>19.18</v>
      </c>
      <c r="H12" s="31">
        <f t="shared" ref="H12:H74" si="4">G12+E12</f>
        <v>42.92</v>
      </c>
      <c r="I12" s="27">
        <v>26</v>
      </c>
      <c r="J12" s="30">
        <v>11.87</v>
      </c>
      <c r="K12" s="27">
        <v>29</v>
      </c>
      <c r="L12" s="30">
        <v>13.24</v>
      </c>
      <c r="M12" s="27">
        <v>26</v>
      </c>
      <c r="N12" s="30">
        <v>11.87</v>
      </c>
      <c r="O12" s="32">
        <f t="shared" si="0"/>
        <v>36.979999999999997</v>
      </c>
      <c r="P12" s="27">
        <v>16</v>
      </c>
      <c r="Q12" s="30">
        <v>7.31</v>
      </c>
      <c r="R12" s="27">
        <v>12</v>
      </c>
      <c r="S12" s="30">
        <v>5.48</v>
      </c>
      <c r="T12" s="27">
        <v>7</v>
      </c>
      <c r="U12" s="30">
        <v>3.2</v>
      </c>
      <c r="V12" s="33">
        <f t="shared" si="1"/>
        <v>15.989999999999998</v>
      </c>
      <c r="W12" s="27">
        <v>1</v>
      </c>
      <c r="X12" s="30">
        <v>0.46</v>
      </c>
      <c r="Y12" s="27">
        <v>2</v>
      </c>
      <c r="Z12" s="30">
        <v>0.91</v>
      </c>
      <c r="AA12" s="32">
        <f t="shared" si="2"/>
        <v>1.37</v>
      </c>
      <c r="AB12" s="27">
        <v>6</v>
      </c>
      <c r="AC12" s="37">
        <v>2.74</v>
      </c>
    </row>
    <row r="13" spans="1:29" s="35" customFormat="1" x14ac:dyDescent="0.2">
      <c r="A13" s="36" t="s">
        <v>34</v>
      </c>
      <c r="B13" s="36" t="s">
        <v>36</v>
      </c>
      <c r="C13" s="26">
        <f t="shared" si="3"/>
        <v>321</v>
      </c>
      <c r="D13" s="27">
        <v>156</v>
      </c>
      <c r="E13" s="30">
        <v>48.6</v>
      </c>
      <c r="F13" s="27">
        <v>74</v>
      </c>
      <c r="G13" s="30">
        <v>23.05</v>
      </c>
      <c r="H13" s="31">
        <f t="shared" si="4"/>
        <v>71.650000000000006</v>
      </c>
      <c r="I13" s="27">
        <v>22</v>
      </c>
      <c r="J13" s="30">
        <v>6.85</v>
      </c>
      <c r="K13" s="27">
        <v>33</v>
      </c>
      <c r="L13" s="30">
        <v>10.28</v>
      </c>
      <c r="M13" s="27">
        <v>11</v>
      </c>
      <c r="N13" s="30">
        <v>3.43</v>
      </c>
      <c r="O13" s="32">
        <f t="shared" si="0"/>
        <v>20.56</v>
      </c>
      <c r="P13" s="27">
        <v>9</v>
      </c>
      <c r="Q13" s="30">
        <v>2.8</v>
      </c>
      <c r="R13" s="27">
        <v>8</v>
      </c>
      <c r="S13" s="30">
        <v>2.4900000000000002</v>
      </c>
      <c r="T13" s="27">
        <v>4</v>
      </c>
      <c r="U13" s="30">
        <v>1.25</v>
      </c>
      <c r="V13" s="33">
        <f t="shared" si="1"/>
        <v>6.54</v>
      </c>
      <c r="W13" s="27">
        <v>1</v>
      </c>
      <c r="X13" s="30">
        <v>0.31</v>
      </c>
      <c r="Y13" s="27">
        <v>0</v>
      </c>
      <c r="Z13" s="30">
        <v>0</v>
      </c>
      <c r="AA13" s="32">
        <f t="shared" si="2"/>
        <v>0.31</v>
      </c>
      <c r="AB13" s="27">
        <v>3</v>
      </c>
      <c r="AC13" s="37">
        <v>0.93</v>
      </c>
    </row>
    <row r="14" spans="1:29" s="35" customFormat="1" x14ac:dyDescent="0.2">
      <c r="A14" s="36" t="s">
        <v>37</v>
      </c>
      <c r="B14" s="36" t="s">
        <v>37</v>
      </c>
      <c r="C14" s="26">
        <f t="shared" si="3"/>
        <v>884</v>
      </c>
      <c r="D14" s="27">
        <v>149</v>
      </c>
      <c r="E14" s="30">
        <v>16.86</v>
      </c>
      <c r="F14" s="27">
        <v>83</v>
      </c>
      <c r="G14" s="30">
        <v>9.39</v>
      </c>
      <c r="H14" s="31">
        <f t="shared" si="4"/>
        <v>26.25</v>
      </c>
      <c r="I14" s="27">
        <v>91</v>
      </c>
      <c r="J14" s="30">
        <v>10.29</v>
      </c>
      <c r="K14" s="27">
        <v>130</v>
      </c>
      <c r="L14" s="30">
        <v>14.71</v>
      </c>
      <c r="M14" s="27">
        <v>108</v>
      </c>
      <c r="N14" s="30">
        <v>12.22</v>
      </c>
      <c r="O14" s="32">
        <f t="shared" si="0"/>
        <v>37.22</v>
      </c>
      <c r="P14" s="27">
        <v>82</v>
      </c>
      <c r="Q14" s="30">
        <v>9.2799999999999994</v>
      </c>
      <c r="R14" s="27">
        <v>76</v>
      </c>
      <c r="S14" s="30">
        <v>8.6</v>
      </c>
      <c r="T14" s="27">
        <v>62</v>
      </c>
      <c r="U14" s="30">
        <v>7.01</v>
      </c>
      <c r="V14" s="33">
        <f t="shared" si="1"/>
        <v>24.89</v>
      </c>
      <c r="W14" s="27">
        <v>30</v>
      </c>
      <c r="X14" s="30">
        <v>3.39</v>
      </c>
      <c r="Y14" s="27">
        <v>39</v>
      </c>
      <c r="Z14" s="30">
        <v>4.41</v>
      </c>
      <c r="AA14" s="32">
        <f t="shared" si="2"/>
        <v>7.8000000000000007</v>
      </c>
      <c r="AB14" s="27">
        <v>34</v>
      </c>
      <c r="AC14" s="37">
        <v>3.85</v>
      </c>
    </row>
    <row r="15" spans="1:29" s="35" customFormat="1" x14ac:dyDescent="0.2">
      <c r="A15" s="36" t="s">
        <v>39</v>
      </c>
      <c r="B15" s="36" t="s">
        <v>41</v>
      </c>
      <c r="C15" s="26">
        <f t="shared" si="3"/>
        <v>156</v>
      </c>
      <c r="D15" s="27">
        <v>14</v>
      </c>
      <c r="E15" s="30">
        <v>8.9700000000000006</v>
      </c>
      <c r="F15" s="27">
        <v>14</v>
      </c>
      <c r="G15" s="30">
        <v>8.9700000000000006</v>
      </c>
      <c r="H15" s="31">
        <f t="shared" si="4"/>
        <v>17.940000000000001</v>
      </c>
      <c r="I15" s="27">
        <v>15</v>
      </c>
      <c r="J15" s="30">
        <v>9.6199999999999992</v>
      </c>
      <c r="K15" s="27">
        <v>28</v>
      </c>
      <c r="L15" s="30">
        <v>17.95</v>
      </c>
      <c r="M15" s="27">
        <v>18</v>
      </c>
      <c r="N15" s="30">
        <v>11.54</v>
      </c>
      <c r="O15" s="32">
        <f t="shared" si="0"/>
        <v>39.11</v>
      </c>
      <c r="P15" s="27">
        <v>21</v>
      </c>
      <c r="Q15" s="30">
        <v>13.46</v>
      </c>
      <c r="R15" s="27">
        <v>21</v>
      </c>
      <c r="S15" s="30">
        <v>13.46</v>
      </c>
      <c r="T15" s="27">
        <v>10</v>
      </c>
      <c r="U15" s="30">
        <v>6.41</v>
      </c>
      <c r="V15" s="33">
        <f t="shared" si="1"/>
        <v>33.33</v>
      </c>
      <c r="W15" s="27">
        <v>6</v>
      </c>
      <c r="X15" s="30">
        <v>3.85</v>
      </c>
      <c r="Y15" s="27">
        <v>7</v>
      </c>
      <c r="Z15" s="30">
        <v>4.49</v>
      </c>
      <c r="AA15" s="32">
        <f t="shared" si="2"/>
        <v>8.34</v>
      </c>
      <c r="AB15" s="27">
        <v>2</v>
      </c>
      <c r="AC15" s="37">
        <v>1.28</v>
      </c>
    </row>
    <row r="16" spans="1:29" s="35" customFormat="1" x14ac:dyDescent="0.2">
      <c r="A16" s="36" t="s">
        <v>38</v>
      </c>
      <c r="B16" s="36" t="s">
        <v>38</v>
      </c>
      <c r="C16" s="26">
        <f t="shared" si="3"/>
        <v>2</v>
      </c>
      <c r="D16" s="27">
        <v>2</v>
      </c>
      <c r="E16" s="30">
        <v>100</v>
      </c>
      <c r="F16" s="27">
        <v>0</v>
      </c>
      <c r="G16" s="30">
        <v>0</v>
      </c>
      <c r="H16" s="31">
        <f t="shared" si="4"/>
        <v>100</v>
      </c>
      <c r="I16" s="27">
        <v>0</v>
      </c>
      <c r="J16" s="30">
        <v>0</v>
      </c>
      <c r="K16" s="27">
        <v>0</v>
      </c>
      <c r="L16" s="30">
        <v>0</v>
      </c>
      <c r="M16" s="27">
        <v>0</v>
      </c>
      <c r="N16" s="30">
        <v>0</v>
      </c>
      <c r="O16" s="32">
        <f t="shared" si="0"/>
        <v>0</v>
      </c>
      <c r="P16" s="27">
        <v>0</v>
      </c>
      <c r="Q16" s="30">
        <v>0</v>
      </c>
      <c r="R16" s="27">
        <v>0</v>
      </c>
      <c r="S16" s="30">
        <v>0</v>
      </c>
      <c r="T16" s="27">
        <v>0</v>
      </c>
      <c r="U16" s="30">
        <v>0</v>
      </c>
      <c r="V16" s="33">
        <f t="shared" si="1"/>
        <v>0</v>
      </c>
      <c r="W16" s="27">
        <v>0</v>
      </c>
      <c r="X16" s="30">
        <v>0</v>
      </c>
      <c r="Y16" s="27">
        <v>0</v>
      </c>
      <c r="Z16" s="30">
        <v>0</v>
      </c>
      <c r="AA16" s="32">
        <f t="shared" si="2"/>
        <v>0</v>
      </c>
      <c r="AB16" s="27">
        <v>0</v>
      </c>
      <c r="AC16" s="37">
        <v>0</v>
      </c>
    </row>
    <row r="17" spans="1:29" s="35" customFormat="1" x14ac:dyDescent="0.2">
      <c r="A17" s="36" t="s">
        <v>31</v>
      </c>
      <c r="B17" s="36" t="s">
        <v>32</v>
      </c>
      <c r="C17" s="26">
        <f t="shared" si="3"/>
        <v>34</v>
      </c>
      <c r="D17" s="26">
        <v>16</v>
      </c>
      <c r="E17" s="30">
        <v>47.06</v>
      </c>
      <c r="F17" s="26">
        <v>1</v>
      </c>
      <c r="G17" s="30">
        <v>2.94</v>
      </c>
      <c r="H17" s="31">
        <f t="shared" si="4"/>
        <v>50</v>
      </c>
      <c r="I17" s="26">
        <v>4</v>
      </c>
      <c r="J17" s="30">
        <v>11.76</v>
      </c>
      <c r="K17" s="26">
        <v>8</v>
      </c>
      <c r="L17" s="30">
        <v>23.53</v>
      </c>
      <c r="M17" s="26">
        <v>0</v>
      </c>
      <c r="N17" s="30">
        <v>0</v>
      </c>
      <c r="O17" s="32">
        <f t="shared" si="0"/>
        <v>35.29</v>
      </c>
      <c r="P17" s="26">
        <v>1</v>
      </c>
      <c r="Q17" s="30">
        <v>2.94</v>
      </c>
      <c r="R17" s="26">
        <v>1</v>
      </c>
      <c r="S17" s="30">
        <v>2.94</v>
      </c>
      <c r="T17" s="26">
        <v>0</v>
      </c>
      <c r="U17" s="30">
        <v>0</v>
      </c>
      <c r="V17" s="33">
        <f t="shared" si="1"/>
        <v>5.88</v>
      </c>
      <c r="W17" s="26">
        <v>0</v>
      </c>
      <c r="X17" s="30">
        <v>0</v>
      </c>
      <c r="Y17" s="26">
        <v>0</v>
      </c>
      <c r="Z17" s="30">
        <v>0</v>
      </c>
      <c r="AA17" s="32">
        <f t="shared" si="2"/>
        <v>0</v>
      </c>
      <c r="AB17" s="26">
        <v>3</v>
      </c>
      <c r="AC17" s="37">
        <v>8.82</v>
      </c>
    </row>
    <row r="18" spans="1:29" s="35" customFormat="1" x14ac:dyDescent="0.2">
      <c r="A18" s="36" t="s">
        <v>39</v>
      </c>
      <c r="B18" s="36" t="s">
        <v>42</v>
      </c>
      <c r="C18" s="26">
        <f t="shared" si="3"/>
        <v>244</v>
      </c>
      <c r="D18" s="27">
        <v>42</v>
      </c>
      <c r="E18" s="30">
        <v>17.21</v>
      </c>
      <c r="F18" s="27">
        <v>30</v>
      </c>
      <c r="G18" s="30">
        <v>12.3</v>
      </c>
      <c r="H18" s="31">
        <f t="shared" si="4"/>
        <v>29.51</v>
      </c>
      <c r="I18" s="27">
        <v>33</v>
      </c>
      <c r="J18" s="30">
        <v>13.52</v>
      </c>
      <c r="K18" s="27">
        <v>54</v>
      </c>
      <c r="L18" s="30">
        <v>22.13</v>
      </c>
      <c r="M18" s="27">
        <v>39</v>
      </c>
      <c r="N18" s="30">
        <v>15.98</v>
      </c>
      <c r="O18" s="32">
        <f t="shared" si="0"/>
        <v>51.629999999999995</v>
      </c>
      <c r="P18" s="27">
        <v>13</v>
      </c>
      <c r="Q18" s="30">
        <v>5.33</v>
      </c>
      <c r="R18" s="27">
        <v>21</v>
      </c>
      <c r="S18" s="30">
        <v>8.61</v>
      </c>
      <c r="T18" s="27">
        <v>3</v>
      </c>
      <c r="U18" s="30">
        <v>1.23</v>
      </c>
      <c r="V18" s="33">
        <f t="shared" si="1"/>
        <v>15.17</v>
      </c>
      <c r="W18" s="27">
        <v>2</v>
      </c>
      <c r="X18" s="30">
        <v>0.82</v>
      </c>
      <c r="Y18" s="27">
        <v>2</v>
      </c>
      <c r="Z18" s="30">
        <v>0.82</v>
      </c>
      <c r="AA18" s="32">
        <f t="shared" si="2"/>
        <v>1.64</v>
      </c>
      <c r="AB18" s="27">
        <v>5</v>
      </c>
      <c r="AC18" s="37">
        <v>2.0499999999999998</v>
      </c>
    </row>
    <row r="19" spans="1:29" s="35" customFormat="1" x14ac:dyDescent="0.2">
      <c r="A19" s="36" t="s">
        <v>48</v>
      </c>
      <c r="B19" s="36" t="s">
        <v>48</v>
      </c>
      <c r="C19" s="26">
        <f t="shared" si="3"/>
        <v>484</v>
      </c>
      <c r="D19" s="27">
        <v>54</v>
      </c>
      <c r="E19" s="30">
        <v>11.16</v>
      </c>
      <c r="F19" s="27">
        <v>39</v>
      </c>
      <c r="G19" s="30">
        <v>8.06</v>
      </c>
      <c r="H19" s="31">
        <f t="shared" si="4"/>
        <v>19.22</v>
      </c>
      <c r="I19" s="27">
        <v>39</v>
      </c>
      <c r="J19" s="30">
        <v>8.06</v>
      </c>
      <c r="K19" s="27">
        <v>60</v>
      </c>
      <c r="L19" s="30">
        <v>12.4</v>
      </c>
      <c r="M19" s="27">
        <v>48</v>
      </c>
      <c r="N19" s="30">
        <v>9.92</v>
      </c>
      <c r="O19" s="32">
        <f t="shared" si="0"/>
        <v>30.380000000000003</v>
      </c>
      <c r="P19" s="27">
        <v>40</v>
      </c>
      <c r="Q19" s="30">
        <v>8.26</v>
      </c>
      <c r="R19" s="27">
        <v>61</v>
      </c>
      <c r="S19" s="30">
        <v>12.6</v>
      </c>
      <c r="T19" s="27">
        <v>35</v>
      </c>
      <c r="U19" s="30">
        <v>7.23</v>
      </c>
      <c r="V19" s="33">
        <f t="shared" si="1"/>
        <v>28.089999999999996</v>
      </c>
      <c r="W19" s="27">
        <v>29</v>
      </c>
      <c r="X19" s="30">
        <v>5.99</v>
      </c>
      <c r="Y19" s="27">
        <v>35</v>
      </c>
      <c r="Z19" s="30">
        <v>7.23</v>
      </c>
      <c r="AA19" s="32">
        <f t="shared" si="2"/>
        <v>13.22</v>
      </c>
      <c r="AB19" s="27">
        <v>44</v>
      </c>
      <c r="AC19" s="37">
        <v>9.09</v>
      </c>
    </row>
    <row r="20" spans="1:29" s="35" customFormat="1" x14ac:dyDescent="0.2">
      <c r="A20" s="36" t="s">
        <v>79</v>
      </c>
      <c r="B20" s="36" t="s">
        <v>81</v>
      </c>
      <c r="C20" s="26">
        <f t="shared" si="3"/>
        <v>69</v>
      </c>
      <c r="D20" s="27">
        <v>24</v>
      </c>
      <c r="E20" s="30">
        <v>34.78</v>
      </c>
      <c r="F20" s="27">
        <v>10</v>
      </c>
      <c r="G20" s="30">
        <v>14.49</v>
      </c>
      <c r="H20" s="31">
        <f t="shared" si="4"/>
        <v>49.27</v>
      </c>
      <c r="I20" s="27">
        <v>4</v>
      </c>
      <c r="J20" s="30">
        <v>5.8</v>
      </c>
      <c r="K20" s="27">
        <v>12</v>
      </c>
      <c r="L20" s="30">
        <v>17.39</v>
      </c>
      <c r="M20" s="27">
        <v>9</v>
      </c>
      <c r="N20" s="30">
        <v>13.04</v>
      </c>
      <c r="O20" s="32">
        <f t="shared" si="0"/>
        <v>36.229999999999997</v>
      </c>
      <c r="P20" s="27">
        <v>1</v>
      </c>
      <c r="Q20" s="30">
        <v>1.45</v>
      </c>
      <c r="R20" s="27">
        <v>4</v>
      </c>
      <c r="S20" s="30">
        <v>5.8</v>
      </c>
      <c r="T20" s="27">
        <v>1</v>
      </c>
      <c r="U20" s="30">
        <v>1.45</v>
      </c>
      <c r="V20" s="33">
        <f t="shared" si="1"/>
        <v>8.6999999999999993</v>
      </c>
      <c r="W20" s="27">
        <v>0</v>
      </c>
      <c r="X20" s="30">
        <v>0</v>
      </c>
      <c r="Y20" s="27">
        <v>0</v>
      </c>
      <c r="Z20" s="30">
        <v>0</v>
      </c>
      <c r="AA20" s="32">
        <f t="shared" si="2"/>
        <v>0</v>
      </c>
      <c r="AB20" s="27">
        <v>4</v>
      </c>
      <c r="AC20" s="37">
        <v>5.8</v>
      </c>
    </row>
    <row r="21" spans="1:29" s="35" customFormat="1" x14ac:dyDescent="0.2">
      <c r="A21" s="36"/>
      <c r="B21" s="36" t="s">
        <v>127</v>
      </c>
      <c r="C21" s="26">
        <f t="shared" si="3"/>
        <v>41</v>
      </c>
      <c r="D21" s="27">
        <v>21</v>
      </c>
      <c r="E21" s="30">
        <v>51.22</v>
      </c>
      <c r="F21" s="27">
        <v>7</v>
      </c>
      <c r="G21" s="30">
        <v>17.07</v>
      </c>
      <c r="H21" s="31">
        <f t="shared" si="4"/>
        <v>68.289999999999992</v>
      </c>
      <c r="I21" s="27">
        <v>5</v>
      </c>
      <c r="J21" s="30">
        <v>12.2</v>
      </c>
      <c r="K21" s="27">
        <v>3</v>
      </c>
      <c r="L21" s="30">
        <v>7.32</v>
      </c>
      <c r="M21" s="27">
        <v>2</v>
      </c>
      <c r="N21" s="30">
        <v>4.88</v>
      </c>
      <c r="O21" s="32">
        <f t="shared" si="0"/>
        <v>24.4</v>
      </c>
      <c r="P21" s="27">
        <v>0</v>
      </c>
      <c r="Q21" s="30">
        <v>0</v>
      </c>
      <c r="R21" s="27">
        <v>0</v>
      </c>
      <c r="S21" s="30">
        <v>0</v>
      </c>
      <c r="T21" s="27">
        <v>0</v>
      </c>
      <c r="U21" s="30">
        <v>0</v>
      </c>
      <c r="V21" s="33">
        <f t="shared" si="1"/>
        <v>0</v>
      </c>
      <c r="W21" s="27">
        <v>0</v>
      </c>
      <c r="X21" s="30">
        <v>0</v>
      </c>
      <c r="Y21" s="27">
        <v>1</v>
      </c>
      <c r="Z21" s="30">
        <v>2.44</v>
      </c>
      <c r="AA21" s="32">
        <f t="shared" si="2"/>
        <v>2.44</v>
      </c>
      <c r="AB21" s="27">
        <v>2</v>
      </c>
      <c r="AC21" s="37">
        <v>4.88</v>
      </c>
    </row>
    <row r="22" spans="1:29" s="35" customFormat="1" x14ac:dyDescent="0.2">
      <c r="A22" s="36" t="s">
        <v>49</v>
      </c>
      <c r="B22" s="36" t="s">
        <v>50</v>
      </c>
      <c r="C22" s="26">
        <f t="shared" si="3"/>
        <v>162</v>
      </c>
      <c r="D22" s="27">
        <v>52</v>
      </c>
      <c r="E22" s="30">
        <v>32.1</v>
      </c>
      <c r="F22" s="27">
        <v>21</v>
      </c>
      <c r="G22" s="30">
        <v>12.96</v>
      </c>
      <c r="H22" s="31">
        <f t="shared" si="4"/>
        <v>45.06</v>
      </c>
      <c r="I22" s="27">
        <v>7</v>
      </c>
      <c r="J22" s="30">
        <v>4.32</v>
      </c>
      <c r="K22" s="27">
        <v>31</v>
      </c>
      <c r="L22" s="30">
        <v>19.14</v>
      </c>
      <c r="M22" s="27">
        <v>14</v>
      </c>
      <c r="N22" s="30">
        <v>8.64</v>
      </c>
      <c r="O22" s="32">
        <f t="shared" si="0"/>
        <v>32.1</v>
      </c>
      <c r="P22" s="27">
        <v>8</v>
      </c>
      <c r="Q22" s="30">
        <v>4.9400000000000004</v>
      </c>
      <c r="R22" s="27">
        <v>11</v>
      </c>
      <c r="S22" s="30">
        <v>6.79</v>
      </c>
      <c r="T22" s="27">
        <v>3</v>
      </c>
      <c r="U22" s="30">
        <v>1.85</v>
      </c>
      <c r="V22" s="33">
        <f t="shared" si="1"/>
        <v>13.580000000000002</v>
      </c>
      <c r="W22" s="27">
        <v>2</v>
      </c>
      <c r="X22" s="30">
        <v>1.23</v>
      </c>
      <c r="Y22" s="27">
        <v>8</v>
      </c>
      <c r="Z22" s="30">
        <v>4.9400000000000004</v>
      </c>
      <c r="AA22" s="32">
        <f t="shared" si="2"/>
        <v>6.17</v>
      </c>
      <c r="AB22" s="27">
        <v>5</v>
      </c>
      <c r="AC22" s="37">
        <v>3.09</v>
      </c>
    </row>
    <row r="23" spans="1:29" s="35" customFormat="1" x14ac:dyDescent="0.2">
      <c r="A23" s="36" t="s">
        <v>60</v>
      </c>
      <c r="B23" s="36" t="s">
        <v>61</v>
      </c>
      <c r="C23" s="26">
        <f t="shared" si="3"/>
        <v>387</v>
      </c>
      <c r="D23" s="27">
        <v>198</v>
      </c>
      <c r="E23" s="30">
        <v>51.16</v>
      </c>
      <c r="F23" s="27">
        <v>78</v>
      </c>
      <c r="G23" s="30">
        <v>20.16</v>
      </c>
      <c r="H23" s="31">
        <f t="shared" si="4"/>
        <v>71.319999999999993</v>
      </c>
      <c r="I23" s="27">
        <v>26</v>
      </c>
      <c r="J23" s="30">
        <v>6.72</v>
      </c>
      <c r="K23" s="27">
        <v>42</v>
      </c>
      <c r="L23" s="30">
        <v>10.85</v>
      </c>
      <c r="M23" s="27">
        <v>17</v>
      </c>
      <c r="N23" s="30">
        <v>4.3899999999999997</v>
      </c>
      <c r="O23" s="32">
        <f t="shared" si="0"/>
        <v>21.959999999999997</v>
      </c>
      <c r="P23" s="27">
        <v>5</v>
      </c>
      <c r="Q23" s="30">
        <v>1.29</v>
      </c>
      <c r="R23" s="27">
        <v>7</v>
      </c>
      <c r="S23" s="30">
        <v>1.81</v>
      </c>
      <c r="T23" s="27">
        <v>3</v>
      </c>
      <c r="U23" s="30">
        <v>0.78</v>
      </c>
      <c r="V23" s="33">
        <f t="shared" si="1"/>
        <v>3.88</v>
      </c>
      <c r="W23" s="27">
        <v>1</v>
      </c>
      <c r="X23" s="30">
        <v>0.26</v>
      </c>
      <c r="Y23" s="27">
        <v>3</v>
      </c>
      <c r="Z23" s="30">
        <v>0.78</v>
      </c>
      <c r="AA23" s="32">
        <f t="shared" si="2"/>
        <v>1.04</v>
      </c>
      <c r="AB23" s="27">
        <v>7</v>
      </c>
      <c r="AC23" s="37">
        <v>1.81</v>
      </c>
    </row>
    <row r="24" spans="1:29" s="35" customFormat="1" x14ac:dyDescent="0.2">
      <c r="A24" s="36" t="s">
        <v>49</v>
      </c>
      <c r="B24" s="36" t="s">
        <v>51</v>
      </c>
      <c r="C24" s="26">
        <f t="shared" si="3"/>
        <v>28</v>
      </c>
      <c r="D24" s="27">
        <v>18</v>
      </c>
      <c r="E24" s="30">
        <v>64.290000000000006</v>
      </c>
      <c r="F24" s="27">
        <v>3</v>
      </c>
      <c r="G24" s="30">
        <v>10.71</v>
      </c>
      <c r="H24" s="31">
        <f t="shared" si="4"/>
        <v>75</v>
      </c>
      <c r="I24" s="27">
        <v>1</v>
      </c>
      <c r="J24" s="30">
        <v>3.57</v>
      </c>
      <c r="K24" s="27">
        <v>0</v>
      </c>
      <c r="L24" s="30">
        <v>0</v>
      </c>
      <c r="M24" s="27">
        <v>3</v>
      </c>
      <c r="N24" s="30">
        <v>10.71</v>
      </c>
      <c r="O24" s="32">
        <f t="shared" si="0"/>
        <v>14.280000000000001</v>
      </c>
      <c r="P24" s="27">
        <v>1</v>
      </c>
      <c r="Q24" s="30">
        <v>3.57</v>
      </c>
      <c r="R24" s="27">
        <v>0</v>
      </c>
      <c r="S24" s="30">
        <v>0</v>
      </c>
      <c r="T24" s="27">
        <v>1</v>
      </c>
      <c r="U24" s="30">
        <v>3.57</v>
      </c>
      <c r="V24" s="33">
        <f t="shared" si="1"/>
        <v>7.14</v>
      </c>
      <c r="W24" s="27">
        <v>0</v>
      </c>
      <c r="X24" s="30">
        <v>0</v>
      </c>
      <c r="Y24" s="27">
        <v>0</v>
      </c>
      <c r="Z24" s="30">
        <v>0</v>
      </c>
      <c r="AA24" s="32">
        <f t="shared" si="2"/>
        <v>0</v>
      </c>
      <c r="AB24" s="27">
        <v>1</v>
      </c>
      <c r="AC24" s="37">
        <v>3.57</v>
      </c>
    </row>
    <row r="25" spans="1:29" s="35" customFormat="1" x14ac:dyDescent="0.2">
      <c r="A25" s="36" t="s">
        <v>56</v>
      </c>
      <c r="B25" s="36" t="s">
        <v>56</v>
      </c>
      <c r="C25" s="26">
        <f t="shared" si="3"/>
        <v>712</v>
      </c>
      <c r="D25" s="27">
        <v>234</v>
      </c>
      <c r="E25" s="30">
        <v>32.869999999999997</v>
      </c>
      <c r="F25" s="27">
        <v>65</v>
      </c>
      <c r="G25" s="30">
        <v>9.1300000000000008</v>
      </c>
      <c r="H25" s="31">
        <f t="shared" si="4"/>
        <v>42</v>
      </c>
      <c r="I25" s="27">
        <v>67</v>
      </c>
      <c r="J25" s="30">
        <v>9.41</v>
      </c>
      <c r="K25" s="27">
        <v>90</v>
      </c>
      <c r="L25" s="30">
        <v>12.64</v>
      </c>
      <c r="M25" s="27">
        <v>41</v>
      </c>
      <c r="N25" s="30">
        <v>5.76</v>
      </c>
      <c r="O25" s="32">
        <f t="shared" si="0"/>
        <v>27.81</v>
      </c>
      <c r="P25" s="27">
        <v>33</v>
      </c>
      <c r="Q25" s="30">
        <v>4.63</v>
      </c>
      <c r="R25" s="27">
        <v>56</v>
      </c>
      <c r="S25" s="30">
        <v>7.87</v>
      </c>
      <c r="T25" s="27">
        <v>23</v>
      </c>
      <c r="U25" s="30">
        <v>3.23</v>
      </c>
      <c r="V25" s="33">
        <f t="shared" si="1"/>
        <v>15.73</v>
      </c>
      <c r="W25" s="27">
        <v>16</v>
      </c>
      <c r="X25" s="30">
        <v>2.25</v>
      </c>
      <c r="Y25" s="27">
        <v>35</v>
      </c>
      <c r="Z25" s="30">
        <v>4.92</v>
      </c>
      <c r="AA25" s="32">
        <f t="shared" si="2"/>
        <v>7.17</v>
      </c>
      <c r="AB25" s="27">
        <v>52</v>
      </c>
      <c r="AC25" s="37">
        <v>7.3</v>
      </c>
    </row>
    <row r="26" spans="1:29" s="35" customFormat="1" x14ac:dyDescent="0.2">
      <c r="A26" s="36" t="s">
        <v>101</v>
      </c>
      <c r="B26" s="36" t="s">
        <v>102</v>
      </c>
      <c r="C26" s="26">
        <f t="shared" si="3"/>
        <v>22</v>
      </c>
      <c r="D26" s="27">
        <v>12</v>
      </c>
      <c r="E26" s="30">
        <v>54.55</v>
      </c>
      <c r="F26" s="27">
        <v>6</v>
      </c>
      <c r="G26" s="30">
        <v>27.27</v>
      </c>
      <c r="H26" s="31">
        <f t="shared" si="4"/>
        <v>81.819999999999993</v>
      </c>
      <c r="I26" s="27">
        <v>0</v>
      </c>
      <c r="J26" s="30">
        <v>0</v>
      </c>
      <c r="K26" s="27">
        <v>4</v>
      </c>
      <c r="L26" s="30">
        <v>18.18</v>
      </c>
      <c r="M26" s="27">
        <v>0</v>
      </c>
      <c r="N26" s="30">
        <v>0</v>
      </c>
      <c r="O26" s="32">
        <f t="shared" si="0"/>
        <v>18.18</v>
      </c>
      <c r="P26" s="27">
        <v>0</v>
      </c>
      <c r="Q26" s="30">
        <v>0</v>
      </c>
      <c r="R26" s="27">
        <v>0</v>
      </c>
      <c r="S26" s="30">
        <v>0</v>
      </c>
      <c r="T26" s="27">
        <v>0</v>
      </c>
      <c r="U26" s="30">
        <v>0</v>
      </c>
      <c r="V26" s="33">
        <f t="shared" si="1"/>
        <v>0</v>
      </c>
      <c r="W26" s="27">
        <v>0</v>
      </c>
      <c r="X26" s="30">
        <v>0</v>
      </c>
      <c r="Y26" s="27">
        <v>0</v>
      </c>
      <c r="Z26" s="30">
        <v>0</v>
      </c>
      <c r="AA26" s="32">
        <f t="shared" si="2"/>
        <v>0</v>
      </c>
      <c r="AB26" s="27">
        <v>0</v>
      </c>
      <c r="AC26" s="37">
        <v>0</v>
      </c>
    </row>
    <row r="27" spans="1:29" s="35" customFormat="1" x14ac:dyDescent="0.2">
      <c r="A27" s="36"/>
      <c r="B27" s="36" t="s">
        <v>134</v>
      </c>
      <c r="C27" s="26">
        <f t="shared" si="3"/>
        <v>74</v>
      </c>
      <c r="D27" s="27">
        <v>26</v>
      </c>
      <c r="E27" s="30">
        <v>35.14</v>
      </c>
      <c r="F27" s="27">
        <v>5</v>
      </c>
      <c r="G27" s="30">
        <v>6.76</v>
      </c>
      <c r="H27" s="31">
        <f t="shared" si="4"/>
        <v>41.9</v>
      </c>
      <c r="I27" s="27">
        <v>8</v>
      </c>
      <c r="J27" s="30">
        <v>10.81</v>
      </c>
      <c r="K27" s="27">
        <v>7</v>
      </c>
      <c r="L27" s="30">
        <v>9.4600000000000009</v>
      </c>
      <c r="M27" s="27">
        <v>3</v>
      </c>
      <c r="N27" s="30">
        <v>4.05</v>
      </c>
      <c r="O27" s="32">
        <f t="shared" si="0"/>
        <v>24.32</v>
      </c>
      <c r="P27" s="27">
        <v>2</v>
      </c>
      <c r="Q27" s="30">
        <v>2.7</v>
      </c>
      <c r="R27" s="27">
        <v>5</v>
      </c>
      <c r="S27" s="30">
        <v>6.76</v>
      </c>
      <c r="T27" s="27">
        <v>3</v>
      </c>
      <c r="U27" s="30">
        <v>4.05</v>
      </c>
      <c r="V27" s="33">
        <f t="shared" si="1"/>
        <v>13.509999999999998</v>
      </c>
      <c r="W27" s="27">
        <v>6</v>
      </c>
      <c r="X27" s="30">
        <v>8.11</v>
      </c>
      <c r="Y27" s="27">
        <v>1</v>
      </c>
      <c r="Z27" s="30">
        <v>1.35</v>
      </c>
      <c r="AA27" s="32">
        <f t="shared" si="2"/>
        <v>9.4599999999999991</v>
      </c>
      <c r="AB27" s="27">
        <v>8</v>
      </c>
      <c r="AC27" s="37">
        <v>10.81</v>
      </c>
    </row>
    <row r="28" spans="1:29" s="35" customFormat="1" x14ac:dyDescent="0.2">
      <c r="A28" s="36" t="s">
        <v>60</v>
      </c>
      <c r="B28" s="36" t="s">
        <v>62</v>
      </c>
      <c r="C28" s="26">
        <f t="shared" si="3"/>
        <v>133</v>
      </c>
      <c r="D28" s="27">
        <v>75</v>
      </c>
      <c r="E28" s="30">
        <v>56.39</v>
      </c>
      <c r="F28" s="27">
        <v>30</v>
      </c>
      <c r="G28" s="30">
        <v>22.56</v>
      </c>
      <c r="H28" s="31">
        <f t="shared" si="4"/>
        <v>78.95</v>
      </c>
      <c r="I28" s="27">
        <v>11</v>
      </c>
      <c r="J28" s="30">
        <v>8.27</v>
      </c>
      <c r="K28" s="27">
        <v>9</v>
      </c>
      <c r="L28" s="30">
        <v>6.77</v>
      </c>
      <c r="M28" s="27">
        <v>0</v>
      </c>
      <c r="N28" s="30">
        <v>0</v>
      </c>
      <c r="O28" s="32">
        <f t="shared" si="0"/>
        <v>15.04</v>
      </c>
      <c r="P28" s="27">
        <v>3</v>
      </c>
      <c r="Q28" s="30">
        <v>2.2599999999999998</v>
      </c>
      <c r="R28" s="27">
        <v>2</v>
      </c>
      <c r="S28" s="30">
        <v>1.5</v>
      </c>
      <c r="T28" s="27">
        <v>0</v>
      </c>
      <c r="U28" s="30">
        <v>0</v>
      </c>
      <c r="V28" s="33">
        <f t="shared" si="1"/>
        <v>3.76</v>
      </c>
      <c r="W28" s="27">
        <v>0</v>
      </c>
      <c r="X28" s="30">
        <v>0</v>
      </c>
      <c r="Y28" s="27">
        <v>0</v>
      </c>
      <c r="Z28" s="30">
        <v>0</v>
      </c>
      <c r="AA28" s="32">
        <f t="shared" si="2"/>
        <v>0</v>
      </c>
      <c r="AB28" s="27">
        <v>3</v>
      </c>
      <c r="AC28" s="37">
        <v>2.2599999999999998</v>
      </c>
    </row>
    <row r="29" spans="1:29" s="35" customFormat="1" x14ac:dyDescent="0.2">
      <c r="A29" s="36" t="s">
        <v>39</v>
      </c>
      <c r="B29" s="36" t="s">
        <v>43</v>
      </c>
      <c r="C29" s="26">
        <f t="shared" si="3"/>
        <v>228</v>
      </c>
      <c r="D29" s="27">
        <v>62</v>
      </c>
      <c r="E29" s="30">
        <v>27.19</v>
      </c>
      <c r="F29" s="27">
        <v>27</v>
      </c>
      <c r="G29" s="30">
        <v>11.84</v>
      </c>
      <c r="H29" s="31">
        <f t="shared" si="4"/>
        <v>39.03</v>
      </c>
      <c r="I29" s="27">
        <v>20</v>
      </c>
      <c r="J29" s="30">
        <v>8.77</v>
      </c>
      <c r="K29" s="27">
        <v>32</v>
      </c>
      <c r="L29" s="30">
        <v>14.04</v>
      </c>
      <c r="M29" s="27">
        <v>14</v>
      </c>
      <c r="N29" s="30">
        <v>6.14</v>
      </c>
      <c r="O29" s="32">
        <f t="shared" si="0"/>
        <v>28.95</v>
      </c>
      <c r="P29" s="27">
        <v>19</v>
      </c>
      <c r="Q29" s="30">
        <v>8.33</v>
      </c>
      <c r="R29" s="27">
        <v>21</v>
      </c>
      <c r="S29" s="30">
        <v>9.2100000000000009</v>
      </c>
      <c r="T29" s="27">
        <v>10</v>
      </c>
      <c r="U29" s="30">
        <v>4.3899999999999997</v>
      </c>
      <c r="V29" s="33">
        <f t="shared" si="1"/>
        <v>21.93</v>
      </c>
      <c r="W29" s="27">
        <v>10</v>
      </c>
      <c r="X29" s="30">
        <v>4.3899999999999997</v>
      </c>
      <c r="Y29" s="27">
        <v>10</v>
      </c>
      <c r="Z29" s="30">
        <v>4.3899999999999997</v>
      </c>
      <c r="AA29" s="32">
        <f t="shared" si="2"/>
        <v>8.7799999999999994</v>
      </c>
      <c r="AB29" s="27">
        <v>3</v>
      </c>
      <c r="AC29" s="37">
        <v>1.32</v>
      </c>
    </row>
    <row r="30" spans="1:29" s="35" customFormat="1" x14ac:dyDescent="0.2">
      <c r="A30" s="36" t="s">
        <v>59</v>
      </c>
      <c r="B30" s="36" t="s">
        <v>59</v>
      </c>
      <c r="C30" s="26">
        <f t="shared" si="3"/>
        <v>646</v>
      </c>
      <c r="D30" s="27">
        <v>84</v>
      </c>
      <c r="E30" s="30">
        <v>13</v>
      </c>
      <c r="F30" s="27">
        <v>62</v>
      </c>
      <c r="G30" s="30">
        <v>9.6</v>
      </c>
      <c r="H30" s="31">
        <f t="shared" si="4"/>
        <v>22.6</v>
      </c>
      <c r="I30" s="27">
        <v>74</v>
      </c>
      <c r="J30" s="30">
        <v>11.46</v>
      </c>
      <c r="K30" s="27">
        <v>84</v>
      </c>
      <c r="L30" s="30">
        <v>13</v>
      </c>
      <c r="M30" s="27">
        <v>75</v>
      </c>
      <c r="N30" s="30">
        <v>11.61</v>
      </c>
      <c r="O30" s="32">
        <f t="shared" si="0"/>
        <v>36.07</v>
      </c>
      <c r="P30" s="27">
        <v>54</v>
      </c>
      <c r="Q30" s="30">
        <v>8.36</v>
      </c>
      <c r="R30" s="27">
        <v>70</v>
      </c>
      <c r="S30" s="30">
        <v>10.84</v>
      </c>
      <c r="T30" s="27">
        <v>39</v>
      </c>
      <c r="U30" s="30">
        <v>6.04</v>
      </c>
      <c r="V30" s="33">
        <f t="shared" si="1"/>
        <v>25.24</v>
      </c>
      <c r="W30" s="27">
        <v>37</v>
      </c>
      <c r="X30" s="30">
        <v>5.73</v>
      </c>
      <c r="Y30" s="27">
        <v>38</v>
      </c>
      <c r="Z30" s="30">
        <v>5.88</v>
      </c>
      <c r="AA30" s="32">
        <f t="shared" si="2"/>
        <v>11.61</v>
      </c>
      <c r="AB30" s="27">
        <v>29</v>
      </c>
      <c r="AC30" s="37">
        <v>4.49</v>
      </c>
    </row>
    <row r="31" spans="1:29" s="35" customFormat="1" x14ac:dyDescent="0.2">
      <c r="A31" s="36" t="s">
        <v>67</v>
      </c>
      <c r="B31" s="36" t="s">
        <v>68</v>
      </c>
      <c r="C31" s="26">
        <f t="shared" si="3"/>
        <v>9</v>
      </c>
      <c r="D31" s="27">
        <v>5</v>
      </c>
      <c r="E31" s="30">
        <v>55.56</v>
      </c>
      <c r="F31" s="27">
        <v>1</v>
      </c>
      <c r="G31" s="30">
        <v>11.11</v>
      </c>
      <c r="H31" s="31">
        <f t="shared" si="4"/>
        <v>66.67</v>
      </c>
      <c r="I31" s="27">
        <v>2</v>
      </c>
      <c r="J31" s="30">
        <v>22.22</v>
      </c>
      <c r="K31" s="27">
        <v>0</v>
      </c>
      <c r="L31" s="30">
        <v>0</v>
      </c>
      <c r="M31" s="27">
        <v>0</v>
      </c>
      <c r="N31" s="30">
        <v>0</v>
      </c>
      <c r="O31" s="32">
        <f t="shared" si="0"/>
        <v>22.22</v>
      </c>
      <c r="P31" s="27">
        <v>0</v>
      </c>
      <c r="Q31" s="30">
        <v>0</v>
      </c>
      <c r="R31" s="27">
        <v>0</v>
      </c>
      <c r="S31" s="30">
        <v>0</v>
      </c>
      <c r="T31" s="27">
        <v>0</v>
      </c>
      <c r="U31" s="30">
        <v>0</v>
      </c>
      <c r="V31" s="33">
        <f t="shared" si="1"/>
        <v>0</v>
      </c>
      <c r="W31" s="27">
        <v>0</v>
      </c>
      <c r="X31" s="30">
        <v>0</v>
      </c>
      <c r="Y31" s="27">
        <v>0</v>
      </c>
      <c r="Z31" s="30">
        <v>0</v>
      </c>
      <c r="AA31" s="32">
        <f t="shared" si="2"/>
        <v>0</v>
      </c>
      <c r="AB31" s="27">
        <v>1</v>
      </c>
      <c r="AC31" s="37">
        <v>11.11</v>
      </c>
    </row>
    <row r="32" spans="1:29" s="35" customFormat="1" x14ac:dyDescent="0.2">
      <c r="A32" s="36" t="s">
        <v>57</v>
      </c>
      <c r="B32" s="36" t="s">
        <v>58</v>
      </c>
      <c r="C32" s="26">
        <f t="shared" si="3"/>
        <v>404</v>
      </c>
      <c r="D32" s="27">
        <v>255</v>
      </c>
      <c r="E32" s="30">
        <v>63.12</v>
      </c>
      <c r="F32" s="27">
        <v>58</v>
      </c>
      <c r="G32" s="30">
        <v>14.36</v>
      </c>
      <c r="H32" s="31">
        <f t="shared" si="4"/>
        <v>77.47999999999999</v>
      </c>
      <c r="I32" s="27">
        <v>43</v>
      </c>
      <c r="J32" s="30">
        <v>10.64</v>
      </c>
      <c r="K32" s="27">
        <v>22</v>
      </c>
      <c r="L32" s="30">
        <v>5.45</v>
      </c>
      <c r="M32" s="27">
        <v>6</v>
      </c>
      <c r="N32" s="30">
        <v>1.49</v>
      </c>
      <c r="O32" s="32">
        <f t="shared" si="0"/>
        <v>17.580000000000002</v>
      </c>
      <c r="P32" s="27">
        <v>3</v>
      </c>
      <c r="Q32" s="30">
        <v>0.74</v>
      </c>
      <c r="R32" s="27">
        <v>4</v>
      </c>
      <c r="S32" s="30">
        <v>0.99</v>
      </c>
      <c r="T32" s="27">
        <v>5</v>
      </c>
      <c r="U32" s="30">
        <v>1.24</v>
      </c>
      <c r="V32" s="33">
        <f t="shared" si="1"/>
        <v>2.9699999999999998</v>
      </c>
      <c r="W32" s="27">
        <v>0</v>
      </c>
      <c r="X32" s="30">
        <v>0</v>
      </c>
      <c r="Y32" s="27">
        <v>1</v>
      </c>
      <c r="Z32" s="30">
        <v>0.25</v>
      </c>
      <c r="AA32" s="32">
        <f t="shared" si="2"/>
        <v>0.25</v>
      </c>
      <c r="AB32" s="27">
        <v>7</v>
      </c>
      <c r="AC32" s="37">
        <v>1.73</v>
      </c>
    </row>
    <row r="33" spans="1:29" s="35" customFormat="1" x14ac:dyDescent="0.2">
      <c r="A33" s="36" t="s">
        <v>65</v>
      </c>
      <c r="B33" s="36" t="s">
        <v>66</v>
      </c>
      <c r="C33" s="26">
        <f t="shared" si="3"/>
        <v>458</v>
      </c>
      <c r="D33" s="27">
        <v>92</v>
      </c>
      <c r="E33" s="30">
        <v>20.09</v>
      </c>
      <c r="F33" s="27">
        <v>53</v>
      </c>
      <c r="G33" s="30">
        <v>11.57</v>
      </c>
      <c r="H33" s="31">
        <f t="shared" si="4"/>
        <v>31.66</v>
      </c>
      <c r="I33" s="27">
        <v>39</v>
      </c>
      <c r="J33" s="30">
        <v>8.52</v>
      </c>
      <c r="K33" s="27">
        <v>78</v>
      </c>
      <c r="L33" s="30">
        <v>17.03</v>
      </c>
      <c r="M33" s="27">
        <v>41</v>
      </c>
      <c r="N33" s="30">
        <v>8.9499999999999993</v>
      </c>
      <c r="O33" s="32">
        <f t="shared" si="0"/>
        <v>34.5</v>
      </c>
      <c r="P33" s="27">
        <v>44</v>
      </c>
      <c r="Q33" s="30">
        <v>9.61</v>
      </c>
      <c r="R33" s="27">
        <v>40</v>
      </c>
      <c r="S33" s="30">
        <v>8.73</v>
      </c>
      <c r="T33" s="27">
        <v>23</v>
      </c>
      <c r="U33" s="30">
        <v>5.0199999999999996</v>
      </c>
      <c r="V33" s="33">
        <f t="shared" si="1"/>
        <v>23.36</v>
      </c>
      <c r="W33" s="27">
        <v>8</v>
      </c>
      <c r="X33" s="30">
        <v>1.75</v>
      </c>
      <c r="Y33" s="27">
        <v>15</v>
      </c>
      <c r="Z33" s="30">
        <v>3.28</v>
      </c>
      <c r="AA33" s="32">
        <f t="shared" si="2"/>
        <v>5.0299999999999994</v>
      </c>
      <c r="AB33" s="27">
        <v>25</v>
      </c>
      <c r="AC33" s="37">
        <v>5.46</v>
      </c>
    </row>
    <row r="34" spans="1:29" s="35" customFormat="1" x14ac:dyDescent="0.2">
      <c r="A34" s="36" t="s">
        <v>60</v>
      </c>
      <c r="B34" s="36" t="s">
        <v>63</v>
      </c>
      <c r="C34" s="26">
        <f t="shared" si="3"/>
        <v>1226</v>
      </c>
      <c r="D34" s="27">
        <v>308</v>
      </c>
      <c r="E34" s="30">
        <v>25.12</v>
      </c>
      <c r="F34" s="27">
        <v>247</v>
      </c>
      <c r="G34" s="30">
        <v>20.149999999999999</v>
      </c>
      <c r="H34" s="31">
        <f t="shared" si="4"/>
        <v>45.269999999999996</v>
      </c>
      <c r="I34" s="27">
        <v>205</v>
      </c>
      <c r="J34" s="30">
        <v>16.72</v>
      </c>
      <c r="K34" s="27">
        <v>176</v>
      </c>
      <c r="L34" s="30">
        <v>14.36</v>
      </c>
      <c r="M34" s="27">
        <v>101</v>
      </c>
      <c r="N34" s="30">
        <v>8.24</v>
      </c>
      <c r="O34" s="32">
        <f t="shared" si="0"/>
        <v>39.32</v>
      </c>
      <c r="P34" s="27">
        <v>57</v>
      </c>
      <c r="Q34" s="30">
        <v>4.6500000000000004</v>
      </c>
      <c r="R34" s="27">
        <v>44</v>
      </c>
      <c r="S34" s="30">
        <v>3.59</v>
      </c>
      <c r="T34" s="27">
        <v>24</v>
      </c>
      <c r="U34" s="30">
        <v>1.96</v>
      </c>
      <c r="V34" s="33">
        <f t="shared" si="1"/>
        <v>10.199999999999999</v>
      </c>
      <c r="W34" s="27">
        <v>7</v>
      </c>
      <c r="X34" s="30">
        <v>0.56999999999999995</v>
      </c>
      <c r="Y34" s="27">
        <v>18</v>
      </c>
      <c r="Z34" s="30">
        <v>1.47</v>
      </c>
      <c r="AA34" s="32">
        <f t="shared" si="2"/>
        <v>2.04</v>
      </c>
      <c r="AB34" s="27">
        <v>39</v>
      </c>
      <c r="AC34" s="37">
        <v>3.18</v>
      </c>
    </row>
    <row r="35" spans="1:29" s="35" customFormat="1" x14ac:dyDescent="0.2">
      <c r="A35" s="36" t="s">
        <v>39</v>
      </c>
      <c r="B35" s="36" t="s">
        <v>44</v>
      </c>
      <c r="C35" s="26">
        <f t="shared" si="3"/>
        <v>120</v>
      </c>
      <c r="D35" s="27">
        <v>29</v>
      </c>
      <c r="E35" s="30">
        <v>24.17</v>
      </c>
      <c r="F35" s="27">
        <v>15</v>
      </c>
      <c r="G35" s="30">
        <v>12.5</v>
      </c>
      <c r="H35" s="31">
        <f t="shared" si="4"/>
        <v>36.67</v>
      </c>
      <c r="I35" s="27">
        <v>11</v>
      </c>
      <c r="J35" s="30">
        <v>9.17</v>
      </c>
      <c r="K35" s="27">
        <v>21</v>
      </c>
      <c r="L35" s="30">
        <v>17.5</v>
      </c>
      <c r="M35" s="27">
        <v>4</v>
      </c>
      <c r="N35" s="30">
        <v>3.33</v>
      </c>
      <c r="O35" s="32">
        <f t="shared" si="0"/>
        <v>30</v>
      </c>
      <c r="P35" s="27">
        <v>8</v>
      </c>
      <c r="Q35" s="30">
        <v>6.67</v>
      </c>
      <c r="R35" s="27">
        <v>10</v>
      </c>
      <c r="S35" s="30">
        <v>8.33</v>
      </c>
      <c r="T35" s="27">
        <v>6</v>
      </c>
      <c r="U35" s="30">
        <v>5</v>
      </c>
      <c r="V35" s="33">
        <f t="shared" si="1"/>
        <v>20</v>
      </c>
      <c r="W35" s="27">
        <v>1</v>
      </c>
      <c r="X35" s="30">
        <v>0.83</v>
      </c>
      <c r="Y35" s="27">
        <v>7</v>
      </c>
      <c r="Z35" s="30">
        <v>5.83</v>
      </c>
      <c r="AA35" s="32">
        <f t="shared" si="2"/>
        <v>6.66</v>
      </c>
      <c r="AB35" s="27">
        <v>8</v>
      </c>
      <c r="AC35" s="37">
        <v>6.67</v>
      </c>
    </row>
    <row r="36" spans="1:29" s="35" customFormat="1" x14ac:dyDescent="0.2">
      <c r="A36" s="36" t="s">
        <v>79</v>
      </c>
      <c r="B36" s="36" t="s">
        <v>82</v>
      </c>
      <c r="C36" s="26">
        <f t="shared" si="3"/>
        <v>202</v>
      </c>
      <c r="D36" s="27">
        <v>18</v>
      </c>
      <c r="E36" s="30">
        <v>8.91</v>
      </c>
      <c r="F36" s="27">
        <v>19</v>
      </c>
      <c r="G36" s="30">
        <v>9.41</v>
      </c>
      <c r="H36" s="31">
        <f t="shared" si="4"/>
        <v>18.32</v>
      </c>
      <c r="I36" s="27">
        <v>30</v>
      </c>
      <c r="J36" s="30">
        <v>14.85</v>
      </c>
      <c r="K36" s="27">
        <v>35</v>
      </c>
      <c r="L36" s="30">
        <v>17.329999999999998</v>
      </c>
      <c r="M36" s="27">
        <v>15</v>
      </c>
      <c r="N36" s="30">
        <v>7.43</v>
      </c>
      <c r="O36" s="32">
        <f t="shared" si="0"/>
        <v>39.61</v>
      </c>
      <c r="P36" s="27">
        <v>13</v>
      </c>
      <c r="Q36" s="30">
        <v>6.44</v>
      </c>
      <c r="R36" s="27">
        <v>18</v>
      </c>
      <c r="S36" s="30">
        <v>8.91</v>
      </c>
      <c r="T36" s="27">
        <v>9</v>
      </c>
      <c r="U36" s="30">
        <v>4.46</v>
      </c>
      <c r="V36" s="33">
        <f t="shared" si="1"/>
        <v>19.810000000000002</v>
      </c>
      <c r="W36" s="27">
        <v>8</v>
      </c>
      <c r="X36" s="30">
        <v>3.96</v>
      </c>
      <c r="Y36" s="27">
        <v>15</v>
      </c>
      <c r="Z36" s="30">
        <v>7.43</v>
      </c>
      <c r="AA36" s="32">
        <f t="shared" si="2"/>
        <v>11.39</v>
      </c>
      <c r="AB36" s="27">
        <v>22</v>
      </c>
      <c r="AC36" s="37">
        <v>10.89</v>
      </c>
    </row>
    <row r="37" spans="1:29" s="35" customFormat="1" x14ac:dyDescent="0.2">
      <c r="A37" s="36"/>
      <c r="B37" s="36" t="s">
        <v>104</v>
      </c>
      <c r="C37" s="26">
        <f t="shared" si="3"/>
        <v>896</v>
      </c>
      <c r="D37" s="27">
        <v>259</v>
      </c>
      <c r="E37" s="30">
        <v>28.91</v>
      </c>
      <c r="F37" s="27">
        <v>180</v>
      </c>
      <c r="G37" s="30">
        <v>20.09</v>
      </c>
      <c r="H37" s="31">
        <f t="shared" si="4"/>
        <v>49</v>
      </c>
      <c r="I37" s="27">
        <v>107</v>
      </c>
      <c r="J37" s="30">
        <v>11.94</v>
      </c>
      <c r="K37" s="27">
        <v>118</v>
      </c>
      <c r="L37" s="30">
        <v>13.17</v>
      </c>
      <c r="M37" s="27">
        <v>59</v>
      </c>
      <c r="N37" s="30">
        <v>6.58</v>
      </c>
      <c r="O37" s="32">
        <f t="shared" si="0"/>
        <v>31.689999999999998</v>
      </c>
      <c r="P37" s="27">
        <v>37</v>
      </c>
      <c r="Q37" s="30">
        <v>4.13</v>
      </c>
      <c r="R37" s="27">
        <v>41</v>
      </c>
      <c r="S37" s="30">
        <v>4.58</v>
      </c>
      <c r="T37" s="27">
        <v>29</v>
      </c>
      <c r="U37" s="30">
        <v>3.24</v>
      </c>
      <c r="V37" s="33">
        <f t="shared" si="1"/>
        <v>11.95</v>
      </c>
      <c r="W37" s="27">
        <v>13</v>
      </c>
      <c r="X37" s="30">
        <v>1.45</v>
      </c>
      <c r="Y37" s="27">
        <v>19</v>
      </c>
      <c r="Z37" s="30">
        <v>2.12</v>
      </c>
      <c r="AA37" s="32">
        <f t="shared" si="2"/>
        <v>3.5700000000000003</v>
      </c>
      <c r="AB37" s="27">
        <v>34</v>
      </c>
      <c r="AC37" s="37">
        <v>3.79</v>
      </c>
    </row>
    <row r="38" spans="1:29" s="35" customFormat="1" x14ac:dyDescent="0.2">
      <c r="A38" s="38" t="s">
        <v>69</v>
      </c>
      <c r="B38" s="38" t="s">
        <v>69</v>
      </c>
      <c r="C38" s="26">
        <f t="shared" si="3"/>
        <v>433</v>
      </c>
      <c r="D38" s="27">
        <v>75</v>
      </c>
      <c r="E38" s="39">
        <v>17.32</v>
      </c>
      <c r="F38" s="40">
        <v>73</v>
      </c>
      <c r="G38" s="30">
        <v>16.86</v>
      </c>
      <c r="H38" s="31">
        <f t="shared" si="4"/>
        <v>34.18</v>
      </c>
      <c r="I38" s="40">
        <v>50</v>
      </c>
      <c r="J38" s="39">
        <v>11.55</v>
      </c>
      <c r="K38" s="40">
        <v>75</v>
      </c>
      <c r="L38" s="39">
        <v>17.32</v>
      </c>
      <c r="M38" s="40">
        <v>52</v>
      </c>
      <c r="N38" s="39">
        <v>12.01</v>
      </c>
      <c r="O38" s="32">
        <f t="shared" si="0"/>
        <v>40.879999999999995</v>
      </c>
      <c r="P38" s="40">
        <v>35</v>
      </c>
      <c r="Q38" s="39">
        <v>8.08</v>
      </c>
      <c r="R38" s="40">
        <v>29</v>
      </c>
      <c r="S38" s="39">
        <v>6.7</v>
      </c>
      <c r="T38" s="40">
        <v>16</v>
      </c>
      <c r="U38" s="39">
        <v>3.7</v>
      </c>
      <c r="V38" s="33">
        <f t="shared" si="1"/>
        <v>18.48</v>
      </c>
      <c r="W38" s="40">
        <v>4</v>
      </c>
      <c r="X38" s="39">
        <v>0.92</v>
      </c>
      <c r="Y38" s="40">
        <v>10</v>
      </c>
      <c r="Z38" s="39">
        <v>2.31</v>
      </c>
      <c r="AA38" s="32">
        <f t="shared" si="2"/>
        <v>3.23</v>
      </c>
      <c r="AB38" s="40">
        <v>14</v>
      </c>
      <c r="AC38" s="41">
        <v>3.23</v>
      </c>
    </row>
    <row r="39" spans="1:29" s="35" customFormat="1" x14ac:dyDescent="0.2">
      <c r="A39" s="25" t="s">
        <v>79</v>
      </c>
      <c r="B39" s="25" t="s">
        <v>83</v>
      </c>
      <c r="C39" s="26">
        <f t="shared" si="3"/>
        <v>130</v>
      </c>
      <c r="D39" s="27">
        <v>34</v>
      </c>
      <c r="E39" s="28">
        <v>26.15</v>
      </c>
      <c r="F39" s="29">
        <v>16</v>
      </c>
      <c r="G39" s="30">
        <v>12.31</v>
      </c>
      <c r="H39" s="31">
        <f t="shared" si="4"/>
        <v>38.46</v>
      </c>
      <c r="I39" s="29">
        <v>14</v>
      </c>
      <c r="J39" s="28">
        <v>10.77</v>
      </c>
      <c r="K39" s="29">
        <v>10</v>
      </c>
      <c r="L39" s="28">
        <v>7.69</v>
      </c>
      <c r="M39" s="29">
        <v>16</v>
      </c>
      <c r="N39" s="28">
        <v>12.31</v>
      </c>
      <c r="O39" s="32">
        <f t="shared" si="0"/>
        <v>30.77</v>
      </c>
      <c r="P39" s="29">
        <v>4</v>
      </c>
      <c r="Q39" s="28">
        <v>3.08</v>
      </c>
      <c r="R39" s="29">
        <v>5</v>
      </c>
      <c r="S39" s="28">
        <v>3.85</v>
      </c>
      <c r="T39" s="29">
        <v>4</v>
      </c>
      <c r="U39" s="28">
        <v>3.08</v>
      </c>
      <c r="V39" s="33">
        <f t="shared" si="1"/>
        <v>10.01</v>
      </c>
      <c r="W39" s="29">
        <v>4</v>
      </c>
      <c r="X39" s="28">
        <v>3.08</v>
      </c>
      <c r="Y39" s="29">
        <v>9</v>
      </c>
      <c r="Z39" s="28">
        <v>6.92</v>
      </c>
      <c r="AA39" s="32">
        <f t="shared" si="2"/>
        <v>10</v>
      </c>
      <c r="AB39" s="29">
        <v>14</v>
      </c>
      <c r="AC39" s="34">
        <v>10.77</v>
      </c>
    </row>
    <row r="40" spans="1:29" s="35" customFormat="1" x14ac:dyDescent="0.2">
      <c r="A40" s="36" t="s">
        <v>69</v>
      </c>
      <c r="B40" s="36" t="s">
        <v>70</v>
      </c>
      <c r="C40" s="26">
        <f t="shared" si="3"/>
        <v>49</v>
      </c>
      <c r="D40" s="27">
        <v>12</v>
      </c>
      <c r="E40" s="30">
        <v>24.49</v>
      </c>
      <c r="F40" s="27">
        <v>10</v>
      </c>
      <c r="G40" s="30">
        <v>20.41</v>
      </c>
      <c r="H40" s="31">
        <f t="shared" si="4"/>
        <v>44.9</v>
      </c>
      <c r="I40" s="27">
        <v>8</v>
      </c>
      <c r="J40" s="30">
        <v>16.329999999999998</v>
      </c>
      <c r="K40" s="27">
        <v>10</v>
      </c>
      <c r="L40" s="30">
        <v>20.41</v>
      </c>
      <c r="M40" s="27">
        <v>2</v>
      </c>
      <c r="N40" s="30">
        <v>4.08</v>
      </c>
      <c r="O40" s="32">
        <f t="shared" si="0"/>
        <v>40.82</v>
      </c>
      <c r="P40" s="27">
        <v>2</v>
      </c>
      <c r="Q40" s="30">
        <v>4.08</v>
      </c>
      <c r="R40" s="27">
        <v>0</v>
      </c>
      <c r="S40" s="30">
        <v>0</v>
      </c>
      <c r="T40" s="27">
        <v>3</v>
      </c>
      <c r="U40" s="30">
        <v>6.12</v>
      </c>
      <c r="V40" s="33">
        <f t="shared" si="1"/>
        <v>10.199999999999999</v>
      </c>
      <c r="W40" s="27">
        <v>0</v>
      </c>
      <c r="X40" s="30">
        <v>0</v>
      </c>
      <c r="Y40" s="27">
        <v>0</v>
      </c>
      <c r="Z40" s="30">
        <v>0</v>
      </c>
      <c r="AA40" s="32">
        <f t="shared" si="2"/>
        <v>0</v>
      </c>
      <c r="AB40" s="27">
        <v>2</v>
      </c>
      <c r="AC40" s="37">
        <v>4.08</v>
      </c>
    </row>
    <row r="41" spans="1:29" s="35" customFormat="1" x14ac:dyDescent="0.2">
      <c r="A41" s="36" t="s">
        <v>49</v>
      </c>
      <c r="B41" s="36" t="s">
        <v>52</v>
      </c>
      <c r="C41" s="26">
        <f t="shared" si="3"/>
        <v>30</v>
      </c>
      <c r="D41" s="27">
        <v>13</v>
      </c>
      <c r="E41" s="30">
        <v>43.33</v>
      </c>
      <c r="F41" s="27">
        <v>2</v>
      </c>
      <c r="G41" s="30">
        <v>6.67</v>
      </c>
      <c r="H41" s="31">
        <f t="shared" si="4"/>
        <v>50</v>
      </c>
      <c r="I41" s="27">
        <v>2</v>
      </c>
      <c r="J41" s="30">
        <v>6.67</v>
      </c>
      <c r="K41" s="27">
        <v>3</v>
      </c>
      <c r="L41" s="30">
        <v>10</v>
      </c>
      <c r="M41" s="27">
        <v>3</v>
      </c>
      <c r="N41" s="30">
        <v>10</v>
      </c>
      <c r="O41" s="32">
        <f t="shared" si="0"/>
        <v>26.67</v>
      </c>
      <c r="P41" s="27">
        <v>2</v>
      </c>
      <c r="Q41" s="30">
        <v>6.67</v>
      </c>
      <c r="R41" s="27">
        <v>1</v>
      </c>
      <c r="S41" s="30">
        <v>3.33</v>
      </c>
      <c r="T41" s="27">
        <v>2</v>
      </c>
      <c r="U41" s="30">
        <v>6.67</v>
      </c>
      <c r="V41" s="33">
        <f t="shared" si="1"/>
        <v>16.670000000000002</v>
      </c>
      <c r="W41" s="27">
        <v>0</v>
      </c>
      <c r="X41" s="30">
        <v>0</v>
      </c>
      <c r="Y41" s="27">
        <v>0</v>
      </c>
      <c r="Z41" s="30">
        <v>0</v>
      </c>
      <c r="AA41" s="32">
        <f t="shared" si="2"/>
        <v>0</v>
      </c>
      <c r="AB41" s="27">
        <v>2</v>
      </c>
      <c r="AC41" s="37">
        <v>6.67</v>
      </c>
    </row>
    <row r="42" spans="1:29" s="35" customFormat="1" x14ac:dyDescent="0.2">
      <c r="A42" s="36" t="s">
        <v>71</v>
      </c>
      <c r="B42" s="36" t="s">
        <v>72</v>
      </c>
      <c r="C42" s="26">
        <f t="shared" si="3"/>
        <v>24</v>
      </c>
      <c r="D42" s="27">
        <v>17</v>
      </c>
      <c r="E42" s="30">
        <v>70.83</v>
      </c>
      <c r="F42" s="27">
        <v>1</v>
      </c>
      <c r="G42" s="30">
        <v>4.17</v>
      </c>
      <c r="H42" s="31">
        <f t="shared" si="4"/>
        <v>75</v>
      </c>
      <c r="I42" s="27">
        <v>3</v>
      </c>
      <c r="J42" s="30">
        <v>12.5</v>
      </c>
      <c r="K42" s="27">
        <v>3</v>
      </c>
      <c r="L42" s="30">
        <v>12.5</v>
      </c>
      <c r="M42" s="27">
        <v>0</v>
      </c>
      <c r="N42" s="30">
        <v>0</v>
      </c>
      <c r="O42" s="32">
        <f t="shared" si="0"/>
        <v>25</v>
      </c>
      <c r="P42" s="27">
        <v>0</v>
      </c>
      <c r="Q42" s="30">
        <v>0</v>
      </c>
      <c r="R42" s="27">
        <v>0</v>
      </c>
      <c r="S42" s="30">
        <v>0</v>
      </c>
      <c r="T42" s="27">
        <v>0</v>
      </c>
      <c r="U42" s="30">
        <v>0</v>
      </c>
      <c r="V42" s="33">
        <f t="shared" si="1"/>
        <v>0</v>
      </c>
      <c r="W42" s="27">
        <v>0</v>
      </c>
      <c r="X42" s="30">
        <v>0</v>
      </c>
      <c r="Y42" s="27">
        <v>0</v>
      </c>
      <c r="Z42" s="30">
        <v>0</v>
      </c>
      <c r="AA42" s="32">
        <f t="shared" si="2"/>
        <v>0</v>
      </c>
      <c r="AB42" s="27">
        <v>0</v>
      </c>
      <c r="AC42" s="37">
        <v>0</v>
      </c>
    </row>
    <row r="43" spans="1:29" s="35" customFormat="1" x14ac:dyDescent="0.2">
      <c r="A43" s="36" t="s">
        <v>73</v>
      </c>
      <c r="B43" s="36" t="s">
        <v>74</v>
      </c>
      <c r="C43" s="26">
        <f t="shared" si="3"/>
        <v>337</v>
      </c>
      <c r="D43" s="27">
        <v>51</v>
      </c>
      <c r="E43" s="30">
        <v>15.13</v>
      </c>
      <c r="F43" s="27">
        <v>46</v>
      </c>
      <c r="G43" s="30">
        <v>13.65</v>
      </c>
      <c r="H43" s="31">
        <f t="shared" si="4"/>
        <v>28.78</v>
      </c>
      <c r="I43" s="27">
        <v>71</v>
      </c>
      <c r="J43" s="30">
        <v>21.07</v>
      </c>
      <c r="K43" s="27">
        <v>57</v>
      </c>
      <c r="L43" s="30">
        <v>16.91</v>
      </c>
      <c r="M43" s="27">
        <v>36</v>
      </c>
      <c r="N43" s="30">
        <v>10.68</v>
      </c>
      <c r="O43" s="32">
        <f t="shared" si="0"/>
        <v>48.66</v>
      </c>
      <c r="P43" s="27">
        <v>27</v>
      </c>
      <c r="Q43" s="30">
        <v>8.01</v>
      </c>
      <c r="R43" s="27">
        <v>17</v>
      </c>
      <c r="S43" s="30">
        <v>5.04</v>
      </c>
      <c r="T43" s="27">
        <v>7</v>
      </c>
      <c r="U43" s="30">
        <v>2.08</v>
      </c>
      <c r="V43" s="33">
        <f t="shared" si="1"/>
        <v>15.129999999999999</v>
      </c>
      <c r="W43" s="27">
        <v>9</v>
      </c>
      <c r="X43" s="30">
        <v>2.67</v>
      </c>
      <c r="Y43" s="27">
        <v>4</v>
      </c>
      <c r="Z43" s="30">
        <v>1.19</v>
      </c>
      <c r="AA43" s="32">
        <f t="shared" si="2"/>
        <v>3.86</v>
      </c>
      <c r="AB43" s="27">
        <v>12</v>
      </c>
      <c r="AC43" s="37">
        <v>3.56</v>
      </c>
    </row>
    <row r="44" spans="1:29" s="35" customFormat="1" x14ac:dyDescent="0.2">
      <c r="A44" s="36" t="s">
        <v>75</v>
      </c>
      <c r="B44" s="36" t="s">
        <v>77</v>
      </c>
      <c r="C44" s="26">
        <f t="shared" si="3"/>
        <v>781</v>
      </c>
      <c r="D44" s="27">
        <v>101</v>
      </c>
      <c r="E44" s="30">
        <v>12.93</v>
      </c>
      <c r="F44" s="27">
        <v>103</v>
      </c>
      <c r="G44" s="30">
        <v>13.19</v>
      </c>
      <c r="H44" s="31">
        <f t="shared" si="4"/>
        <v>26.119999999999997</v>
      </c>
      <c r="I44" s="27">
        <v>87</v>
      </c>
      <c r="J44" s="30">
        <v>11.14</v>
      </c>
      <c r="K44" s="27">
        <v>141</v>
      </c>
      <c r="L44" s="30">
        <v>18.05</v>
      </c>
      <c r="M44" s="27">
        <v>110</v>
      </c>
      <c r="N44" s="30">
        <v>14.08</v>
      </c>
      <c r="O44" s="32">
        <f t="shared" si="0"/>
        <v>43.27</v>
      </c>
      <c r="P44" s="27">
        <v>64</v>
      </c>
      <c r="Q44" s="30">
        <v>8.19</v>
      </c>
      <c r="R44" s="27">
        <v>72</v>
      </c>
      <c r="S44" s="30">
        <v>9.2200000000000006</v>
      </c>
      <c r="T44" s="27">
        <v>28</v>
      </c>
      <c r="U44" s="30">
        <v>3.59</v>
      </c>
      <c r="V44" s="33">
        <f t="shared" si="1"/>
        <v>21</v>
      </c>
      <c r="W44" s="27">
        <v>5</v>
      </c>
      <c r="X44" s="30">
        <v>0.64</v>
      </c>
      <c r="Y44" s="27">
        <v>18</v>
      </c>
      <c r="Z44" s="30">
        <v>2.2999999999999998</v>
      </c>
      <c r="AA44" s="32">
        <f t="shared" si="2"/>
        <v>2.94</v>
      </c>
      <c r="AB44" s="27">
        <v>52</v>
      </c>
      <c r="AC44" s="37">
        <v>6.66</v>
      </c>
    </row>
    <row r="45" spans="1:29" s="35" customFormat="1" x14ac:dyDescent="0.2">
      <c r="A45" s="36"/>
      <c r="B45" s="36" t="s">
        <v>105</v>
      </c>
      <c r="C45" s="26">
        <f t="shared" si="3"/>
        <v>38</v>
      </c>
      <c r="D45" s="27">
        <v>34</v>
      </c>
      <c r="E45" s="30">
        <v>89.47</v>
      </c>
      <c r="F45" s="27">
        <v>3</v>
      </c>
      <c r="G45" s="30">
        <v>7.89</v>
      </c>
      <c r="H45" s="31">
        <f t="shared" si="4"/>
        <v>97.36</v>
      </c>
      <c r="I45" s="27">
        <v>0</v>
      </c>
      <c r="J45" s="30">
        <v>0</v>
      </c>
      <c r="K45" s="27">
        <v>1</v>
      </c>
      <c r="L45" s="30">
        <v>2.63</v>
      </c>
      <c r="M45" s="27">
        <v>0</v>
      </c>
      <c r="N45" s="30">
        <v>0</v>
      </c>
      <c r="O45" s="32">
        <f t="shared" si="0"/>
        <v>2.63</v>
      </c>
      <c r="P45" s="27">
        <v>0</v>
      </c>
      <c r="Q45" s="30">
        <v>0</v>
      </c>
      <c r="R45" s="27">
        <v>0</v>
      </c>
      <c r="S45" s="30">
        <v>0</v>
      </c>
      <c r="T45" s="27">
        <v>0</v>
      </c>
      <c r="U45" s="30">
        <v>0</v>
      </c>
      <c r="V45" s="33">
        <f t="shared" si="1"/>
        <v>0</v>
      </c>
      <c r="W45" s="27">
        <v>0</v>
      </c>
      <c r="X45" s="30">
        <v>0</v>
      </c>
      <c r="Y45" s="27">
        <v>0</v>
      </c>
      <c r="Z45" s="30">
        <v>0</v>
      </c>
      <c r="AA45" s="32">
        <f t="shared" si="2"/>
        <v>0</v>
      </c>
      <c r="AB45" s="27">
        <v>0</v>
      </c>
      <c r="AC45" s="37">
        <v>0</v>
      </c>
    </row>
    <row r="46" spans="1:29" s="35" customFormat="1" x14ac:dyDescent="0.2">
      <c r="A46" s="36" t="s">
        <v>92</v>
      </c>
      <c r="B46" s="36" t="s">
        <v>135</v>
      </c>
      <c r="C46" s="26">
        <f t="shared" si="3"/>
        <v>23</v>
      </c>
      <c r="D46" s="27">
        <v>4</v>
      </c>
      <c r="E46" s="30">
        <v>17.39</v>
      </c>
      <c r="F46" s="27">
        <v>8</v>
      </c>
      <c r="G46" s="30">
        <v>34.78</v>
      </c>
      <c r="H46" s="31">
        <f t="shared" si="4"/>
        <v>52.17</v>
      </c>
      <c r="I46" s="27">
        <v>5</v>
      </c>
      <c r="J46" s="30">
        <v>21.74</v>
      </c>
      <c r="K46" s="27">
        <v>5</v>
      </c>
      <c r="L46" s="30">
        <v>21.74</v>
      </c>
      <c r="M46" s="27">
        <v>1</v>
      </c>
      <c r="N46" s="30">
        <v>4.3499999999999996</v>
      </c>
      <c r="O46" s="32">
        <f t="shared" si="0"/>
        <v>47.83</v>
      </c>
      <c r="P46" s="27">
        <v>0</v>
      </c>
      <c r="Q46" s="30">
        <v>0</v>
      </c>
      <c r="R46" s="27">
        <v>0</v>
      </c>
      <c r="S46" s="30">
        <v>0</v>
      </c>
      <c r="T46" s="27">
        <v>0</v>
      </c>
      <c r="U46" s="30">
        <v>0</v>
      </c>
      <c r="V46" s="33">
        <f t="shared" si="1"/>
        <v>0</v>
      </c>
      <c r="W46" s="27">
        <v>0</v>
      </c>
      <c r="X46" s="30">
        <v>0</v>
      </c>
      <c r="Y46" s="27">
        <v>0</v>
      </c>
      <c r="Z46" s="30">
        <v>0</v>
      </c>
      <c r="AA46" s="32">
        <f t="shared" si="2"/>
        <v>0</v>
      </c>
      <c r="AB46" s="27">
        <v>0</v>
      </c>
      <c r="AC46" s="37">
        <v>0</v>
      </c>
    </row>
    <row r="47" spans="1:29" s="35" customFormat="1" x14ac:dyDescent="0.2">
      <c r="A47" s="36"/>
      <c r="B47" s="36" t="s">
        <v>106</v>
      </c>
      <c r="C47" s="26">
        <f t="shared" si="3"/>
        <v>93</v>
      </c>
      <c r="D47" s="27">
        <v>33</v>
      </c>
      <c r="E47" s="30">
        <v>35.479999999999997</v>
      </c>
      <c r="F47" s="27">
        <v>19</v>
      </c>
      <c r="G47" s="30">
        <v>20.43</v>
      </c>
      <c r="H47" s="31">
        <f t="shared" si="4"/>
        <v>55.91</v>
      </c>
      <c r="I47" s="27">
        <v>10</v>
      </c>
      <c r="J47" s="30">
        <v>10.75</v>
      </c>
      <c r="K47" s="27">
        <v>19</v>
      </c>
      <c r="L47" s="30">
        <v>20.43</v>
      </c>
      <c r="M47" s="27">
        <v>5</v>
      </c>
      <c r="N47" s="30">
        <v>5.38</v>
      </c>
      <c r="O47" s="32">
        <f t="shared" si="0"/>
        <v>36.56</v>
      </c>
      <c r="P47" s="27">
        <v>1</v>
      </c>
      <c r="Q47" s="30">
        <v>1.08</v>
      </c>
      <c r="R47" s="27">
        <v>2</v>
      </c>
      <c r="S47" s="30">
        <v>2.15</v>
      </c>
      <c r="T47" s="27">
        <v>2</v>
      </c>
      <c r="U47" s="30">
        <v>2.15</v>
      </c>
      <c r="V47" s="33">
        <f t="shared" si="1"/>
        <v>5.38</v>
      </c>
      <c r="W47" s="27">
        <v>1</v>
      </c>
      <c r="X47" s="30">
        <v>1.08</v>
      </c>
      <c r="Y47" s="27">
        <v>0</v>
      </c>
      <c r="Z47" s="30">
        <v>0</v>
      </c>
      <c r="AA47" s="32">
        <f t="shared" si="2"/>
        <v>1.08</v>
      </c>
      <c r="AB47" s="27">
        <v>1</v>
      </c>
      <c r="AC47" s="37">
        <v>1.08</v>
      </c>
    </row>
    <row r="48" spans="1:29" s="35" customFormat="1" x14ac:dyDescent="0.2">
      <c r="A48" s="36" t="s">
        <v>94</v>
      </c>
      <c r="B48" s="36" t="s">
        <v>95</v>
      </c>
      <c r="C48" s="26">
        <f t="shared" si="3"/>
        <v>2</v>
      </c>
      <c r="D48" s="27">
        <v>1</v>
      </c>
      <c r="E48" s="30">
        <v>50</v>
      </c>
      <c r="F48" s="27">
        <v>0</v>
      </c>
      <c r="G48" s="30">
        <v>0</v>
      </c>
      <c r="H48" s="31">
        <f t="shared" si="4"/>
        <v>50</v>
      </c>
      <c r="I48" s="27">
        <v>0</v>
      </c>
      <c r="J48" s="30">
        <v>0</v>
      </c>
      <c r="K48" s="27">
        <v>1</v>
      </c>
      <c r="L48" s="30">
        <v>50</v>
      </c>
      <c r="M48" s="27">
        <v>0</v>
      </c>
      <c r="N48" s="30">
        <v>0</v>
      </c>
      <c r="O48" s="32">
        <f t="shared" si="0"/>
        <v>50</v>
      </c>
      <c r="P48" s="27">
        <v>0</v>
      </c>
      <c r="Q48" s="30">
        <v>0</v>
      </c>
      <c r="R48" s="27">
        <v>0</v>
      </c>
      <c r="S48" s="30">
        <v>0</v>
      </c>
      <c r="T48" s="27">
        <v>0</v>
      </c>
      <c r="U48" s="30">
        <v>0</v>
      </c>
      <c r="V48" s="33">
        <f t="shared" si="1"/>
        <v>0</v>
      </c>
      <c r="W48" s="27">
        <v>0</v>
      </c>
      <c r="X48" s="30">
        <v>0</v>
      </c>
      <c r="Y48" s="27">
        <v>0</v>
      </c>
      <c r="Z48" s="30">
        <v>0</v>
      </c>
      <c r="AA48" s="32">
        <f t="shared" si="2"/>
        <v>0</v>
      </c>
      <c r="AB48" s="27">
        <v>0</v>
      </c>
      <c r="AC48" s="37">
        <v>0</v>
      </c>
    </row>
    <row r="49" spans="1:29" s="35" customFormat="1" x14ac:dyDescent="0.2">
      <c r="A49" s="36" t="s">
        <v>79</v>
      </c>
      <c r="B49" s="36" t="s">
        <v>84</v>
      </c>
      <c r="C49" s="26">
        <f t="shared" si="3"/>
        <v>61</v>
      </c>
      <c r="D49" s="27">
        <v>7</v>
      </c>
      <c r="E49" s="30">
        <v>11.48</v>
      </c>
      <c r="F49" s="27">
        <v>4</v>
      </c>
      <c r="G49" s="30">
        <v>6.56</v>
      </c>
      <c r="H49" s="31">
        <f t="shared" si="4"/>
        <v>18.04</v>
      </c>
      <c r="I49" s="27">
        <v>6</v>
      </c>
      <c r="J49" s="30">
        <v>9.84</v>
      </c>
      <c r="K49" s="27">
        <v>8</v>
      </c>
      <c r="L49" s="30">
        <v>13.11</v>
      </c>
      <c r="M49" s="27">
        <v>8</v>
      </c>
      <c r="N49" s="30">
        <v>13.11</v>
      </c>
      <c r="O49" s="32">
        <f t="shared" si="0"/>
        <v>36.06</v>
      </c>
      <c r="P49" s="27">
        <v>5</v>
      </c>
      <c r="Q49" s="30">
        <v>8.1999999999999993</v>
      </c>
      <c r="R49" s="27">
        <v>6</v>
      </c>
      <c r="S49" s="30">
        <v>9.84</v>
      </c>
      <c r="T49" s="27">
        <v>4</v>
      </c>
      <c r="U49" s="30">
        <v>6.56</v>
      </c>
      <c r="V49" s="33">
        <f t="shared" si="1"/>
        <v>24.599999999999998</v>
      </c>
      <c r="W49" s="27">
        <v>3</v>
      </c>
      <c r="X49" s="30">
        <v>4.92</v>
      </c>
      <c r="Y49" s="27">
        <v>5</v>
      </c>
      <c r="Z49" s="30">
        <v>8.1999999999999993</v>
      </c>
      <c r="AA49" s="32">
        <f t="shared" si="2"/>
        <v>13.12</v>
      </c>
      <c r="AB49" s="27">
        <v>5</v>
      </c>
      <c r="AC49" s="37">
        <v>8.1999999999999993</v>
      </c>
    </row>
    <row r="50" spans="1:29" s="35" customFormat="1" x14ac:dyDescent="0.2">
      <c r="A50" s="36" t="s">
        <v>49</v>
      </c>
      <c r="B50" s="36" t="s">
        <v>53</v>
      </c>
      <c r="C50" s="26">
        <f t="shared" si="3"/>
        <v>153</v>
      </c>
      <c r="D50" s="27">
        <v>37</v>
      </c>
      <c r="E50" s="30">
        <v>24.18</v>
      </c>
      <c r="F50" s="27">
        <v>16</v>
      </c>
      <c r="G50" s="30">
        <v>10.46</v>
      </c>
      <c r="H50" s="31">
        <f t="shared" si="4"/>
        <v>34.64</v>
      </c>
      <c r="I50" s="27">
        <v>9</v>
      </c>
      <c r="J50" s="30">
        <v>5.88</v>
      </c>
      <c r="K50" s="27">
        <v>23</v>
      </c>
      <c r="L50" s="30">
        <v>15.03</v>
      </c>
      <c r="M50" s="27">
        <v>18</v>
      </c>
      <c r="N50" s="30">
        <v>11.76</v>
      </c>
      <c r="O50" s="32">
        <f t="shared" si="0"/>
        <v>32.67</v>
      </c>
      <c r="P50" s="27">
        <v>11</v>
      </c>
      <c r="Q50" s="30">
        <v>7.19</v>
      </c>
      <c r="R50" s="27">
        <v>14</v>
      </c>
      <c r="S50" s="30">
        <v>9.15</v>
      </c>
      <c r="T50" s="27">
        <v>6</v>
      </c>
      <c r="U50" s="30">
        <v>3.92</v>
      </c>
      <c r="V50" s="33">
        <f t="shared" si="1"/>
        <v>20.260000000000002</v>
      </c>
      <c r="W50" s="27">
        <v>4</v>
      </c>
      <c r="X50" s="30">
        <v>2.61</v>
      </c>
      <c r="Y50" s="27">
        <v>7</v>
      </c>
      <c r="Z50" s="30">
        <v>4.58</v>
      </c>
      <c r="AA50" s="32">
        <f t="shared" si="2"/>
        <v>7.1899999999999995</v>
      </c>
      <c r="AB50" s="27">
        <v>8</v>
      </c>
      <c r="AC50" s="37">
        <v>5.23</v>
      </c>
    </row>
    <row r="51" spans="1:29" s="35" customFormat="1" x14ac:dyDescent="0.2">
      <c r="A51" s="36" t="s">
        <v>60</v>
      </c>
      <c r="B51" s="36" t="s">
        <v>64</v>
      </c>
      <c r="C51" s="26">
        <f t="shared" si="3"/>
        <v>213</v>
      </c>
      <c r="D51" s="27">
        <v>57</v>
      </c>
      <c r="E51" s="30">
        <v>26.76</v>
      </c>
      <c r="F51" s="27">
        <v>38</v>
      </c>
      <c r="G51" s="30">
        <v>17.84</v>
      </c>
      <c r="H51" s="31">
        <f t="shared" si="4"/>
        <v>44.6</v>
      </c>
      <c r="I51" s="27">
        <v>32</v>
      </c>
      <c r="J51" s="30">
        <v>15.02</v>
      </c>
      <c r="K51" s="27">
        <v>28</v>
      </c>
      <c r="L51" s="30">
        <v>13.15</v>
      </c>
      <c r="M51" s="27">
        <v>16</v>
      </c>
      <c r="N51" s="30">
        <v>7.51</v>
      </c>
      <c r="O51" s="32">
        <f t="shared" si="0"/>
        <v>35.68</v>
      </c>
      <c r="P51" s="27">
        <v>12</v>
      </c>
      <c r="Q51" s="30">
        <v>5.63</v>
      </c>
      <c r="R51" s="27">
        <v>5</v>
      </c>
      <c r="S51" s="30">
        <v>2.35</v>
      </c>
      <c r="T51" s="27">
        <v>11</v>
      </c>
      <c r="U51" s="30">
        <v>5.16</v>
      </c>
      <c r="V51" s="33">
        <f t="shared" si="1"/>
        <v>13.14</v>
      </c>
      <c r="W51" s="27">
        <v>6</v>
      </c>
      <c r="X51" s="30">
        <v>2.82</v>
      </c>
      <c r="Y51" s="27">
        <v>2</v>
      </c>
      <c r="Z51" s="30">
        <v>0.94</v>
      </c>
      <c r="AA51" s="32">
        <f t="shared" si="2"/>
        <v>3.76</v>
      </c>
      <c r="AB51" s="27">
        <v>6</v>
      </c>
      <c r="AC51" s="37">
        <v>2.82</v>
      </c>
    </row>
    <row r="52" spans="1:29" s="35" customFormat="1" x14ac:dyDescent="0.2">
      <c r="A52" s="36" t="s">
        <v>31</v>
      </c>
      <c r="B52" s="36" t="s">
        <v>33</v>
      </c>
      <c r="C52" s="26">
        <f t="shared" si="3"/>
        <v>68</v>
      </c>
      <c r="D52" s="27">
        <v>37</v>
      </c>
      <c r="E52" s="30">
        <v>54.41</v>
      </c>
      <c r="F52" s="27">
        <v>12</v>
      </c>
      <c r="G52" s="30">
        <v>17.649999999999999</v>
      </c>
      <c r="H52" s="31">
        <f t="shared" si="4"/>
        <v>72.06</v>
      </c>
      <c r="I52" s="27">
        <v>6</v>
      </c>
      <c r="J52" s="30">
        <v>8.82</v>
      </c>
      <c r="K52" s="27">
        <v>4</v>
      </c>
      <c r="L52" s="30">
        <v>5.88</v>
      </c>
      <c r="M52" s="27">
        <v>1</v>
      </c>
      <c r="N52" s="30">
        <v>1.47</v>
      </c>
      <c r="O52" s="32">
        <f t="shared" si="0"/>
        <v>16.170000000000002</v>
      </c>
      <c r="P52" s="27">
        <v>0</v>
      </c>
      <c r="Q52" s="30">
        <v>0</v>
      </c>
      <c r="R52" s="27">
        <v>1</v>
      </c>
      <c r="S52" s="30">
        <v>1.47</v>
      </c>
      <c r="T52" s="27">
        <v>2</v>
      </c>
      <c r="U52" s="30">
        <v>2.94</v>
      </c>
      <c r="V52" s="33">
        <f t="shared" si="1"/>
        <v>4.41</v>
      </c>
      <c r="W52" s="27">
        <v>1</v>
      </c>
      <c r="X52" s="30">
        <v>1.47</v>
      </c>
      <c r="Y52" s="27">
        <v>0</v>
      </c>
      <c r="Z52" s="30">
        <v>0</v>
      </c>
      <c r="AA52" s="32">
        <f t="shared" si="2"/>
        <v>1.47</v>
      </c>
      <c r="AB52" s="27">
        <v>4</v>
      </c>
      <c r="AC52" s="37">
        <v>5.88</v>
      </c>
    </row>
    <row r="53" spans="1:29" s="35" customFormat="1" x14ac:dyDescent="0.2">
      <c r="A53" s="36" t="s">
        <v>78</v>
      </c>
      <c r="B53" s="36" t="s">
        <v>78</v>
      </c>
      <c r="C53" s="26">
        <f t="shared" si="3"/>
        <v>667</v>
      </c>
      <c r="D53" s="27">
        <v>180</v>
      </c>
      <c r="E53" s="30">
        <v>26.99</v>
      </c>
      <c r="F53" s="27">
        <v>79</v>
      </c>
      <c r="G53" s="30">
        <v>11.84</v>
      </c>
      <c r="H53" s="31">
        <f t="shared" si="4"/>
        <v>38.83</v>
      </c>
      <c r="I53" s="27">
        <v>56</v>
      </c>
      <c r="J53" s="30">
        <v>8.4</v>
      </c>
      <c r="K53" s="27">
        <v>100</v>
      </c>
      <c r="L53" s="30">
        <v>14.99</v>
      </c>
      <c r="M53" s="27">
        <v>37</v>
      </c>
      <c r="N53" s="30">
        <v>5.55</v>
      </c>
      <c r="O53" s="32">
        <f t="shared" si="0"/>
        <v>28.939999999999998</v>
      </c>
      <c r="P53" s="27">
        <v>45</v>
      </c>
      <c r="Q53" s="30">
        <v>6.75</v>
      </c>
      <c r="R53" s="27">
        <v>57</v>
      </c>
      <c r="S53" s="30">
        <v>8.5500000000000007</v>
      </c>
      <c r="T53" s="27">
        <v>32</v>
      </c>
      <c r="U53" s="30">
        <v>4.8</v>
      </c>
      <c r="V53" s="33">
        <f t="shared" si="1"/>
        <v>20.100000000000001</v>
      </c>
      <c r="W53" s="27">
        <v>15</v>
      </c>
      <c r="X53" s="30">
        <v>2.25</v>
      </c>
      <c r="Y53" s="27">
        <v>27</v>
      </c>
      <c r="Z53" s="30">
        <v>4.05</v>
      </c>
      <c r="AA53" s="32">
        <f t="shared" si="2"/>
        <v>6.3</v>
      </c>
      <c r="AB53" s="27">
        <v>39</v>
      </c>
      <c r="AC53" s="37">
        <v>5.85</v>
      </c>
    </row>
    <row r="54" spans="1:29" s="35" customFormat="1" x14ac:dyDescent="0.2">
      <c r="A54" s="36" t="s">
        <v>39</v>
      </c>
      <c r="B54" s="36" t="s">
        <v>45</v>
      </c>
      <c r="C54" s="26">
        <f t="shared" si="3"/>
        <v>339</v>
      </c>
      <c r="D54" s="27">
        <v>69</v>
      </c>
      <c r="E54" s="30">
        <v>20.350000000000001</v>
      </c>
      <c r="F54" s="27">
        <v>83</v>
      </c>
      <c r="G54" s="30">
        <v>24.48</v>
      </c>
      <c r="H54" s="31">
        <f t="shared" si="4"/>
        <v>44.83</v>
      </c>
      <c r="I54" s="27">
        <v>48</v>
      </c>
      <c r="J54" s="30">
        <v>14.16</v>
      </c>
      <c r="K54" s="27">
        <v>60</v>
      </c>
      <c r="L54" s="30">
        <v>17.7</v>
      </c>
      <c r="M54" s="27">
        <v>25</v>
      </c>
      <c r="N54" s="30">
        <v>7.37</v>
      </c>
      <c r="O54" s="32">
        <f t="shared" si="0"/>
        <v>39.230000000000004</v>
      </c>
      <c r="P54" s="27">
        <v>19</v>
      </c>
      <c r="Q54" s="30">
        <v>5.6</v>
      </c>
      <c r="R54" s="27">
        <v>18</v>
      </c>
      <c r="S54" s="30">
        <v>5.31</v>
      </c>
      <c r="T54" s="27">
        <v>7</v>
      </c>
      <c r="U54" s="30">
        <v>2.06</v>
      </c>
      <c r="V54" s="33">
        <f t="shared" si="1"/>
        <v>12.969999999999999</v>
      </c>
      <c r="W54" s="27">
        <v>2</v>
      </c>
      <c r="X54" s="30">
        <v>0.59</v>
      </c>
      <c r="Y54" s="27">
        <v>4</v>
      </c>
      <c r="Z54" s="30">
        <v>1.18</v>
      </c>
      <c r="AA54" s="32">
        <f t="shared" si="2"/>
        <v>1.77</v>
      </c>
      <c r="AB54" s="27">
        <v>4</v>
      </c>
      <c r="AC54" s="37">
        <v>1.18</v>
      </c>
    </row>
    <row r="55" spans="1:29" s="35" customFormat="1" x14ac:dyDescent="0.2">
      <c r="A55" s="36" t="s">
        <v>39</v>
      </c>
      <c r="B55" s="36" t="s">
        <v>46</v>
      </c>
      <c r="C55" s="26">
        <f t="shared" si="3"/>
        <v>162</v>
      </c>
      <c r="D55" s="26">
        <v>41</v>
      </c>
      <c r="E55" s="30">
        <v>25.31</v>
      </c>
      <c r="F55" s="26">
        <v>57</v>
      </c>
      <c r="G55" s="30">
        <v>35.19</v>
      </c>
      <c r="H55" s="31">
        <f t="shared" si="4"/>
        <v>60.5</v>
      </c>
      <c r="I55" s="26">
        <v>22</v>
      </c>
      <c r="J55" s="30">
        <v>13.58</v>
      </c>
      <c r="K55" s="26">
        <v>20</v>
      </c>
      <c r="L55" s="30">
        <v>12.35</v>
      </c>
      <c r="M55" s="26">
        <v>5</v>
      </c>
      <c r="N55" s="30">
        <v>3.09</v>
      </c>
      <c r="O55" s="32">
        <f t="shared" si="0"/>
        <v>29.02</v>
      </c>
      <c r="P55" s="26">
        <v>6</v>
      </c>
      <c r="Q55" s="30">
        <v>3.7</v>
      </c>
      <c r="R55" s="26">
        <v>4</v>
      </c>
      <c r="S55" s="30">
        <v>2.4700000000000002</v>
      </c>
      <c r="T55" s="26">
        <v>2</v>
      </c>
      <c r="U55" s="30">
        <v>1.23</v>
      </c>
      <c r="V55" s="33">
        <f t="shared" si="1"/>
        <v>7.4</v>
      </c>
      <c r="W55" s="26">
        <v>0</v>
      </c>
      <c r="X55" s="30">
        <v>0</v>
      </c>
      <c r="Y55" s="26">
        <v>5</v>
      </c>
      <c r="Z55" s="30">
        <v>3.09</v>
      </c>
      <c r="AA55" s="32">
        <f t="shared" si="2"/>
        <v>3.09</v>
      </c>
      <c r="AB55" s="26">
        <v>0</v>
      </c>
      <c r="AC55" s="37">
        <v>0</v>
      </c>
    </row>
    <row r="56" spans="1:29" s="35" customFormat="1" x14ac:dyDescent="0.2">
      <c r="A56" s="36" t="s">
        <v>39</v>
      </c>
      <c r="B56" s="36" t="s">
        <v>47</v>
      </c>
      <c r="C56" s="26">
        <f t="shared" si="3"/>
        <v>332</v>
      </c>
      <c r="D56" s="27">
        <v>82</v>
      </c>
      <c r="E56" s="30">
        <v>24.7</v>
      </c>
      <c r="F56" s="27">
        <v>40</v>
      </c>
      <c r="G56" s="30">
        <v>12.05</v>
      </c>
      <c r="H56" s="31">
        <f t="shared" si="4"/>
        <v>36.75</v>
      </c>
      <c r="I56" s="27">
        <v>51</v>
      </c>
      <c r="J56" s="30">
        <v>15.36</v>
      </c>
      <c r="K56" s="27">
        <v>64</v>
      </c>
      <c r="L56" s="30">
        <v>19.28</v>
      </c>
      <c r="M56" s="27">
        <v>38</v>
      </c>
      <c r="N56" s="30">
        <v>11.45</v>
      </c>
      <c r="O56" s="32">
        <f t="shared" si="0"/>
        <v>46.09</v>
      </c>
      <c r="P56" s="27">
        <v>19</v>
      </c>
      <c r="Q56" s="30">
        <v>5.72</v>
      </c>
      <c r="R56" s="27">
        <v>24</v>
      </c>
      <c r="S56" s="30">
        <v>7.23</v>
      </c>
      <c r="T56" s="27">
        <v>9</v>
      </c>
      <c r="U56" s="30">
        <v>2.71</v>
      </c>
      <c r="V56" s="33">
        <f t="shared" si="1"/>
        <v>15.66</v>
      </c>
      <c r="W56" s="27">
        <v>3</v>
      </c>
      <c r="X56" s="30">
        <v>0.9</v>
      </c>
      <c r="Y56" s="27">
        <v>2</v>
      </c>
      <c r="Z56" s="30">
        <v>0.6</v>
      </c>
      <c r="AA56" s="32">
        <f t="shared" si="2"/>
        <v>1.5</v>
      </c>
      <c r="AB56" s="27">
        <v>0</v>
      </c>
      <c r="AC56" s="37">
        <v>0</v>
      </c>
    </row>
    <row r="57" spans="1:29" s="35" customFormat="1" x14ac:dyDescent="0.2">
      <c r="A57" s="36" t="s">
        <v>86</v>
      </c>
      <c r="B57" s="36" t="s">
        <v>86</v>
      </c>
      <c r="C57" s="26">
        <f t="shared" si="3"/>
        <v>2</v>
      </c>
      <c r="D57" s="27">
        <v>2</v>
      </c>
      <c r="E57" s="30">
        <v>100</v>
      </c>
      <c r="F57" s="27">
        <v>0</v>
      </c>
      <c r="G57" s="30">
        <v>0</v>
      </c>
      <c r="H57" s="31">
        <f t="shared" si="4"/>
        <v>100</v>
      </c>
      <c r="I57" s="27">
        <v>0</v>
      </c>
      <c r="J57" s="30">
        <v>0</v>
      </c>
      <c r="K57" s="27">
        <v>0</v>
      </c>
      <c r="L57" s="30">
        <v>0</v>
      </c>
      <c r="M57" s="27">
        <v>0</v>
      </c>
      <c r="N57" s="30">
        <v>0</v>
      </c>
      <c r="O57" s="32">
        <f t="shared" si="0"/>
        <v>0</v>
      </c>
      <c r="P57" s="27">
        <v>0</v>
      </c>
      <c r="Q57" s="30">
        <v>0</v>
      </c>
      <c r="R57" s="27">
        <v>0</v>
      </c>
      <c r="S57" s="30">
        <v>0</v>
      </c>
      <c r="T57" s="27">
        <v>0</v>
      </c>
      <c r="U57" s="30">
        <v>0</v>
      </c>
      <c r="V57" s="33">
        <f t="shared" si="1"/>
        <v>0</v>
      </c>
      <c r="W57" s="27">
        <v>0</v>
      </c>
      <c r="X57" s="30">
        <v>0</v>
      </c>
      <c r="Y57" s="27">
        <v>0</v>
      </c>
      <c r="Z57" s="30">
        <v>0</v>
      </c>
      <c r="AA57" s="32">
        <f t="shared" si="2"/>
        <v>0</v>
      </c>
      <c r="AB57" s="27">
        <v>0</v>
      </c>
      <c r="AC57" s="37">
        <v>0</v>
      </c>
    </row>
    <row r="58" spans="1:29" s="35" customFormat="1" x14ac:dyDescent="0.2">
      <c r="A58" s="36" t="s">
        <v>87</v>
      </c>
      <c r="B58" s="36" t="s">
        <v>88</v>
      </c>
      <c r="C58" s="26">
        <f t="shared" si="3"/>
        <v>180</v>
      </c>
      <c r="D58" s="27">
        <v>66</v>
      </c>
      <c r="E58" s="30">
        <v>36.67</v>
      </c>
      <c r="F58" s="27">
        <v>22</v>
      </c>
      <c r="G58" s="30">
        <v>12.22</v>
      </c>
      <c r="H58" s="31">
        <f t="shared" si="4"/>
        <v>48.89</v>
      </c>
      <c r="I58" s="27">
        <v>21</v>
      </c>
      <c r="J58" s="30">
        <v>11.67</v>
      </c>
      <c r="K58" s="27">
        <v>22</v>
      </c>
      <c r="L58" s="30">
        <v>12.22</v>
      </c>
      <c r="M58" s="27">
        <v>12</v>
      </c>
      <c r="N58" s="30">
        <v>6.67</v>
      </c>
      <c r="O58" s="32">
        <f t="shared" si="0"/>
        <v>30.560000000000002</v>
      </c>
      <c r="P58" s="27">
        <v>8</v>
      </c>
      <c r="Q58" s="30">
        <v>4.4400000000000004</v>
      </c>
      <c r="R58" s="27">
        <v>9</v>
      </c>
      <c r="S58" s="30">
        <v>5</v>
      </c>
      <c r="T58" s="27">
        <v>7</v>
      </c>
      <c r="U58" s="30">
        <v>3.89</v>
      </c>
      <c r="V58" s="33">
        <f t="shared" si="1"/>
        <v>13.330000000000002</v>
      </c>
      <c r="W58" s="27">
        <v>3</v>
      </c>
      <c r="X58" s="30">
        <v>1.67</v>
      </c>
      <c r="Y58" s="27">
        <v>4</v>
      </c>
      <c r="Z58" s="30">
        <v>2.2200000000000002</v>
      </c>
      <c r="AA58" s="32">
        <f t="shared" si="2"/>
        <v>3.89</v>
      </c>
      <c r="AB58" s="27">
        <v>6</v>
      </c>
      <c r="AC58" s="37">
        <v>3.33</v>
      </c>
    </row>
    <row r="59" spans="1:29" s="35" customFormat="1" x14ac:dyDescent="0.2">
      <c r="A59" s="36" t="s">
        <v>87</v>
      </c>
      <c r="B59" s="36" t="s">
        <v>89</v>
      </c>
      <c r="C59" s="26">
        <f t="shared" si="3"/>
        <v>296</v>
      </c>
      <c r="D59" s="27">
        <v>224</v>
      </c>
      <c r="E59" s="30">
        <v>75.680000000000007</v>
      </c>
      <c r="F59" s="27">
        <v>30</v>
      </c>
      <c r="G59" s="30">
        <v>10.14</v>
      </c>
      <c r="H59" s="31">
        <f t="shared" si="4"/>
        <v>85.820000000000007</v>
      </c>
      <c r="I59" s="27">
        <v>12</v>
      </c>
      <c r="J59" s="30">
        <v>4.05</v>
      </c>
      <c r="K59" s="27">
        <v>9</v>
      </c>
      <c r="L59" s="30">
        <v>3.04</v>
      </c>
      <c r="M59" s="27">
        <v>6</v>
      </c>
      <c r="N59" s="30">
        <v>2.0299999999999998</v>
      </c>
      <c r="O59" s="32">
        <f t="shared" si="0"/>
        <v>9.120000000000001</v>
      </c>
      <c r="P59" s="27">
        <v>3</v>
      </c>
      <c r="Q59" s="30">
        <v>1.01</v>
      </c>
      <c r="R59" s="27">
        <v>6</v>
      </c>
      <c r="S59" s="30">
        <v>2.0299999999999998</v>
      </c>
      <c r="T59" s="27">
        <v>2</v>
      </c>
      <c r="U59" s="30">
        <v>0.68</v>
      </c>
      <c r="V59" s="33">
        <f t="shared" si="1"/>
        <v>3.7199999999999998</v>
      </c>
      <c r="W59" s="27">
        <v>0</v>
      </c>
      <c r="X59" s="30">
        <v>0</v>
      </c>
      <c r="Y59" s="27">
        <v>0</v>
      </c>
      <c r="Z59" s="30">
        <v>0</v>
      </c>
      <c r="AA59" s="32">
        <f t="shared" si="2"/>
        <v>0</v>
      </c>
      <c r="AB59" s="27">
        <v>4</v>
      </c>
      <c r="AC59" s="37">
        <v>1.35</v>
      </c>
    </row>
    <row r="60" spans="1:29" s="35" customFormat="1" x14ac:dyDescent="0.2">
      <c r="A60" s="36" t="s">
        <v>87</v>
      </c>
      <c r="B60" s="36" t="s">
        <v>90</v>
      </c>
      <c r="C60" s="26">
        <f t="shared" si="3"/>
        <v>69</v>
      </c>
      <c r="D60" s="27">
        <v>43</v>
      </c>
      <c r="E60" s="30">
        <v>62.32</v>
      </c>
      <c r="F60" s="27">
        <v>10</v>
      </c>
      <c r="G60" s="30">
        <v>14.49</v>
      </c>
      <c r="H60" s="31">
        <f t="shared" si="4"/>
        <v>76.81</v>
      </c>
      <c r="I60" s="27">
        <v>7</v>
      </c>
      <c r="J60" s="30">
        <v>10.14</v>
      </c>
      <c r="K60" s="27">
        <v>2</v>
      </c>
      <c r="L60" s="30">
        <v>2.9</v>
      </c>
      <c r="M60" s="27">
        <v>2</v>
      </c>
      <c r="N60" s="30">
        <v>2.9</v>
      </c>
      <c r="O60" s="32">
        <f t="shared" si="0"/>
        <v>15.940000000000001</v>
      </c>
      <c r="P60" s="27">
        <v>1</v>
      </c>
      <c r="Q60" s="30">
        <v>1.45</v>
      </c>
      <c r="R60" s="27">
        <v>0</v>
      </c>
      <c r="S60" s="30">
        <v>0</v>
      </c>
      <c r="T60" s="27">
        <v>0</v>
      </c>
      <c r="U60" s="30">
        <v>0</v>
      </c>
      <c r="V60" s="33">
        <f t="shared" si="1"/>
        <v>1.45</v>
      </c>
      <c r="W60" s="27">
        <v>0</v>
      </c>
      <c r="X60" s="30">
        <v>0</v>
      </c>
      <c r="Y60" s="27">
        <v>2</v>
      </c>
      <c r="Z60" s="30">
        <v>2.9</v>
      </c>
      <c r="AA60" s="32">
        <f t="shared" si="2"/>
        <v>2.9</v>
      </c>
      <c r="AB60" s="27">
        <v>2</v>
      </c>
      <c r="AC60" s="37">
        <v>2.9</v>
      </c>
    </row>
    <row r="61" spans="1:29" s="35" customFormat="1" x14ac:dyDescent="0.2">
      <c r="A61" s="36" t="s">
        <v>87</v>
      </c>
      <c r="B61" s="36" t="s">
        <v>91</v>
      </c>
      <c r="C61" s="26">
        <f t="shared" si="3"/>
        <v>94</v>
      </c>
      <c r="D61" s="27">
        <v>40</v>
      </c>
      <c r="E61" s="30">
        <v>42.55</v>
      </c>
      <c r="F61" s="27">
        <v>13</v>
      </c>
      <c r="G61" s="30">
        <v>13.83</v>
      </c>
      <c r="H61" s="31">
        <f t="shared" si="4"/>
        <v>56.379999999999995</v>
      </c>
      <c r="I61" s="27">
        <v>7</v>
      </c>
      <c r="J61" s="30">
        <v>7.45</v>
      </c>
      <c r="K61" s="27">
        <v>13</v>
      </c>
      <c r="L61" s="30">
        <v>13.83</v>
      </c>
      <c r="M61" s="27">
        <v>3</v>
      </c>
      <c r="N61" s="30">
        <v>3.19</v>
      </c>
      <c r="O61" s="32">
        <f t="shared" si="0"/>
        <v>24.47</v>
      </c>
      <c r="P61" s="27">
        <v>3</v>
      </c>
      <c r="Q61" s="30">
        <v>3.19</v>
      </c>
      <c r="R61" s="27">
        <v>5</v>
      </c>
      <c r="S61" s="30">
        <v>5.32</v>
      </c>
      <c r="T61" s="27">
        <v>1</v>
      </c>
      <c r="U61" s="30">
        <v>1.06</v>
      </c>
      <c r="V61" s="33">
        <f t="shared" si="1"/>
        <v>9.57</v>
      </c>
      <c r="W61" s="27">
        <v>2</v>
      </c>
      <c r="X61" s="30">
        <v>2.13</v>
      </c>
      <c r="Y61" s="27">
        <v>1</v>
      </c>
      <c r="Z61" s="30">
        <v>1.06</v>
      </c>
      <c r="AA61" s="32">
        <f t="shared" si="2"/>
        <v>3.19</v>
      </c>
      <c r="AB61" s="27">
        <v>6</v>
      </c>
      <c r="AC61" s="37">
        <v>6.38</v>
      </c>
    </row>
    <row r="62" spans="1:29" s="35" customFormat="1" x14ac:dyDescent="0.2">
      <c r="A62" s="36" t="s">
        <v>92</v>
      </c>
      <c r="B62" s="36" t="s">
        <v>92</v>
      </c>
      <c r="C62" s="26">
        <f t="shared" si="3"/>
        <v>125</v>
      </c>
      <c r="D62" s="27">
        <v>94</v>
      </c>
      <c r="E62" s="30">
        <v>75.2</v>
      </c>
      <c r="F62" s="27">
        <v>10</v>
      </c>
      <c r="G62" s="30">
        <v>8</v>
      </c>
      <c r="H62" s="31">
        <f t="shared" si="4"/>
        <v>83.2</v>
      </c>
      <c r="I62" s="27">
        <v>8</v>
      </c>
      <c r="J62" s="30">
        <v>6.4</v>
      </c>
      <c r="K62" s="27">
        <v>6</v>
      </c>
      <c r="L62" s="30">
        <v>4.8</v>
      </c>
      <c r="M62" s="27">
        <v>3</v>
      </c>
      <c r="N62" s="30">
        <v>2.4</v>
      </c>
      <c r="O62" s="32">
        <f t="shared" si="0"/>
        <v>13.6</v>
      </c>
      <c r="P62" s="27">
        <v>1</v>
      </c>
      <c r="Q62" s="30">
        <v>0.8</v>
      </c>
      <c r="R62" s="27">
        <v>1</v>
      </c>
      <c r="S62" s="30">
        <v>0.8</v>
      </c>
      <c r="T62" s="27">
        <v>0</v>
      </c>
      <c r="U62" s="30">
        <v>0</v>
      </c>
      <c r="V62" s="33">
        <f t="shared" si="1"/>
        <v>1.6</v>
      </c>
      <c r="W62" s="27">
        <v>0</v>
      </c>
      <c r="X62" s="30">
        <v>0</v>
      </c>
      <c r="Y62" s="27">
        <v>0</v>
      </c>
      <c r="Z62" s="30">
        <v>0</v>
      </c>
      <c r="AA62" s="32">
        <f t="shared" si="2"/>
        <v>0</v>
      </c>
      <c r="AB62" s="27">
        <v>2</v>
      </c>
      <c r="AC62" s="37">
        <v>1.6</v>
      </c>
    </row>
    <row r="63" spans="1:29" s="35" customFormat="1" x14ac:dyDescent="0.2">
      <c r="A63" s="36" t="s">
        <v>49</v>
      </c>
      <c r="B63" s="36" t="s">
        <v>54</v>
      </c>
      <c r="C63" s="26">
        <f t="shared" si="3"/>
        <v>419</v>
      </c>
      <c r="D63" s="27">
        <v>101</v>
      </c>
      <c r="E63" s="30">
        <v>24.11</v>
      </c>
      <c r="F63" s="27">
        <v>47</v>
      </c>
      <c r="G63" s="30">
        <v>11.22</v>
      </c>
      <c r="H63" s="31">
        <f t="shared" si="4"/>
        <v>35.33</v>
      </c>
      <c r="I63" s="27">
        <v>35</v>
      </c>
      <c r="J63" s="30">
        <v>8.35</v>
      </c>
      <c r="K63" s="27">
        <v>81</v>
      </c>
      <c r="L63" s="30">
        <v>19.329999999999998</v>
      </c>
      <c r="M63" s="27">
        <v>31</v>
      </c>
      <c r="N63" s="30">
        <v>7.4</v>
      </c>
      <c r="O63" s="32">
        <f t="shared" si="0"/>
        <v>35.08</v>
      </c>
      <c r="P63" s="27">
        <v>12</v>
      </c>
      <c r="Q63" s="30">
        <v>2.86</v>
      </c>
      <c r="R63" s="27">
        <v>52</v>
      </c>
      <c r="S63" s="30">
        <v>12.41</v>
      </c>
      <c r="T63" s="27">
        <v>12</v>
      </c>
      <c r="U63" s="30">
        <v>2.86</v>
      </c>
      <c r="V63" s="33">
        <f t="shared" si="1"/>
        <v>18.13</v>
      </c>
      <c r="W63" s="27">
        <v>6</v>
      </c>
      <c r="X63" s="30">
        <v>1.43</v>
      </c>
      <c r="Y63" s="27">
        <v>21</v>
      </c>
      <c r="Z63" s="30">
        <v>5.01</v>
      </c>
      <c r="AA63" s="32">
        <f t="shared" si="2"/>
        <v>6.4399999999999995</v>
      </c>
      <c r="AB63" s="27">
        <v>21</v>
      </c>
      <c r="AC63" s="37">
        <v>5.01</v>
      </c>
    </row>
    <row r="64" spans="1:29" s="35" customFormat="1" x14ac:dyDescent="0.2">
      <c r="A64" s="36" t="s">
        <v>71</v>
      </c>
      <c r="B64" s="36" t="s">
        <v>136</v>
      </c>
      <c r="C64" s="26">
        <f t="shared" si="3"/>
        <v>30</v>
      </c>
      <c r="D64" s="27">
        <v>21</v>
      </c>
      <c r="E64" s="30">
        <v>70</v>
      </c>
      <c r="F64" s="27">
        <v>2</v>
      </c>
      <c r="G64" s="30">
        <v>6.67</v>
      </c>
      <c r="H64" s="31">
        <f t="shared" si="4"/>
        <v>76.67</v>
      </c>
      <c r="I64" s="27">
        <v>0</v>
      </c>
      <c r="J64" s="30">
        <v>0</v>
      </c>
      <c r="K64" s="27">
        <v>1</v>
      </c>
      <c r="L64" s="30">
        <v>3.33</v>
      </c>
      <c r="M64" s="27">
        <v>1</v>
      </c>
      <c r="N64" s="30">
        <v>3.33</v>
      </c>
      <c r="O64" s="32">
        <f t="shared" si="0"/>
        <v>6.66</v>
      </c>
      <c r="P64" s="27">
        <v>0</v>
      </c>
      <c r="Q64" s="30">
        <v>0</v>
      </c>
      <c r="R64" s="27">
        <v>0</v>
      </c>
      <c r="S64" s="30">
        <v>0</v>
      </c>
      <c r="T64" s="27">
        <v>0</v>
      </c>
      <c r="U64" s="30">
        <v>0</v>
      </c>
      <c r="V64" s="33">
        <f t="shared" si="1"/>
        <v>0</v>
      </c>
      <c r="W64" s="27">
        <v>0</v>
      </c>
      <c r="X64" s="30">
        <v>0</v>
      </c>
      <c r="Y64" s="27">
        <v>0</v>
      </c>
      <c r="Z64" s="30">
        <v>0</v>
      </c>
      <c r="AA64" s="32">
        <f t="shared" si="2"/>
        <v>0</v>
      </c>
      <c r="AB64" s="27">
        <v>5</v>
      </c>
      <c r="AC64" s="37">
        <v>16.670000000000002</v>
      </c>
    </row>
    <row r="65" spans="1:29" s="35" customFormat="1" x14ac:dyDescent="0.2">
      <c r="A65" s="36" t="s">
        <v>93</v>
      </c>
      <c r="B65" s="36" t="s">
        <v>93</v>
      </c>
      <c r="C65" s="26">
        <f t="shared" si="3"/>
        <v>254</v>
      </c>
      <c r="D65" s="27">
        <v>53</v>
      </c>
      <c r="E65" s="30">
        <v>20.87</v>
      </c>
      <c r="F65" s="27">
        <v>43</v>
      </c>
      <c r="G65" s="30">
        <v>16.93</v>
      </c>
      <c r="H65" s="31">
        <f t="shared" si="4"/>
        <v>37.799999999999997</v>
      </c>
      <c r="I65" s="27">
        <v>32</v>
      </c>
      <c r="J65" s="30">
        <v>12.6</v>
      </c>
      <c r="K65" s="27">
        <v>38</v>
      </c>
      <c r="L65" s="30">
        <v>14.96</v>
      </c>
      <c r="M65" s="27">
        <v>23</v>
      </c>
      <c r="N65" s="30">
        <v>9.06</v>
      </c>
      <c r="O65" s="32">
        <f t="shared" si="0"/>
        <v>36.620000000000005</v>
      </c>
      <c r="P65" s="27">
        <v>16</v>
      </c>
      <c r="Q65" s="30">
        <v>6.3</v>
      </c>
      <c r="R65" s="27">
        <v>20</v>
      </c>
      <c r="S65" s="30">
        <v>7.87</v>
      </c>
      <c r="T65" s="27">
        <v>10</v>
      </c>
      <c r="U65" s="30">
        <v>3.94</v>
      </c>
      <c r="V65" s="33">
        <f t="shared" si="1"/>
        <v>18.11</v>
      </c>
      <c r="W65" s="27">
        <v>5</v>
      </c>
      <c r="X65" s="30">
        <v>1.97</v>
      </c>
      <c r="Y65" s="27">
        <v>5</v>
      </c>
      <c r="Z65" s="30">
        <v>1.97</v>
      </c>
      <c r="AA65" s="32">
        <f t="shared" si="2"/>
        <v>3.94</v>
      </c>
      <c r="AB65" s="27">
        <v>9</v>
      </c>
      <c r="AC65" s="37">
        <v>3.54</v>
      </c>
    </row>
    <row r="66" spans="1:29" s="35" customFormat="1" x14ac:dyDescent="0.2">
      <c r="A66" s="36" t="s">
        <v>94</v>
      </c>
      <c r="B66" s="36" t="s">
        <v>96</v>
      </c>
      <c r="C66" s="26">
        <f t="shared" si="3"/>
        <v>621</v>
      </c>
      <c r="D66" s="27">
        <v>85</v>
      </c>
      <c r="E66" s="30">
        <v>13.69</v>
      </c>
      <c r="F66" s="27">
        <v>68</v>
      </c>
      <c r="G66" s="30">
        <v>10.95</v>
      </c>
      <c r="H66" s="31">
        <f t="shared" si="4"/>
        <v>24.64</v>
      </c>
      <c r="I66" s="27">
        <v>82</v>
      </c>
      <c r="J66" s="30">
        <v>13.2</v>
      </c>
      <c r="K66" s="27">
        <v>122</v>
      </c>
      <c r="L66" s="30">
        <v>19.649999999999999</v>
      </c>
      <c r="M66" s="27">
        <v>57</v>
      </c>
      <c r="N66" s="30">
        <v>9.18</v>
      </c>
      <c r="O66" s="32">
        <f t="shared" si="0"/>
        <v>42.03</v>
      </c>
      <c r="P66" s="27">
        <v>48</v>
      </c>
      <c r="Q66" s="30">
        <v>7.73</v>
      </c>
      <c r="R66" s="27">
        <v>58</v>
      </c>
      <c r="S66" s="30">
        <v>9.34</v>
      </c>
      <c r="T66" s="27">
        <v>29</v>
      </c>
      <c r="U66" s="30">
        <v>4.67</v>
      </c>
      <c r="V66" s="33">
        <f t="shared" si="1"/>
        <v>21.740000000000002</v>
      </c>
      <c r="W66" s="27">
        <v>19</v>
      </c>
      <c r="X66" s="30">
        <v>3.06</v>
      </c>
      <c r="Y66" s="27">
        <v>20</v>
      </c>
      <c r="Z66" s="30">
        <v>3.22</v>
      </c>
      <c r="AA66" s="32">
        <f t="shared" si="2"/>
        <v>6.28</v>
      </c>
      <c r="AB66" s="27">
        <v>33</v>
      </c>
      <c r="AC66" s="37">
        <v>5.31</v>
      </c>
    </row>
    <row r="67" spans="1:29" s="35" customFormat="1" x14ac:dyDescent="0.2">
      <c r="A67" s="36" t="s">
        <v>97</v>
      </c>
      <c r="B67" s="36" t="s">
        <v>97</v>
      </c>
      <c r="C67" s="26">
        <f t="shared" si="3"/>
        <v>975</v>
      </c>
      <c r="D67" s="27">
        <v>214</v>
      </c>
      <c r="E67" s="30">
        <v>21.95</v>
      </c>
      <c r="F67" s="27">
        <v>115</v>
      </c>
      <c r="G67" s="30">
        <v>11.79</v>
      </c>
      <c r="H67" s="31">
        <f t="shared" si="4"/>
        <v>33.739999999999995</v>
      </c>
      <c r="I67" s="27">
        <v>113</v>
      </c>
      <c r="J67" s="30">
        <v>11.59</v>
      </c>
      <c r="K67" s="27">
        <v>164</v>
      </c>
      <c r="L67" s="30">
        <v>16.82</v>
      </c>
      <c r="M67" s="27">
        <v>90</v>
      </c>
      <c r="N67" s="30">
        <v>9.23</v>
      </c>
      <c r="O67" s="32">
        <f t="shared" si="0"/>
        <v>37.64</v>
      </c>
      <c r="P67" s="27">
        <v>69</v>
      </c>
      <c r="Q67" s="30">
        <v>7.08</v>
      </c>
      <c r="R67" s="27">
        <v>75</v>
      </c>
      <c r="S67" s="30">
        <v>7.69</v>
      </c>
      <c r="T67" s="27">
        <v>36</v>
      </c>
      <c r="U67" s="30">
        <v>3.69</v>
      </c>
      <c r="V67" s="33">
        <f t="shared" si="1"/>
        <v>18.46</v>
      </c>
      <c r="W67" s="27">
        <v>22</v>
      </c>
      <c r="X67" s="30">
        <v>2.2599999999999998</v>
      </c>
      <c r="Y67" s="27">
        <v>40</v>
      </c>
      <c r="Z67" s="30">
        <v>4.0999999999999996</v>
      </c>
      <c r="AA67" s="32">
        <f t="shared" si="2"/>
        <v>6.3599999999999994</v>
      </c>
      <c r="AB67" s="27">
        <v>37</v>
      </c>
      <c r="AC67" s="37">
        <v>3.79</v>
      </c>
    </row>
    <row r="68" spans="1:29" s="35" customFormat="1" x14ac:dyDescent="0.2">
      <c r="A68" s="36" t="s">
        <v>49</v>
      </c>
      <c r="B68" s="36" t="s">
        <v>55</v>
      </c>
      <c r="C68" s="26">
        <f t="shared" si="3"/>
        <v>295</v>
      </c>
      <c r="D68" s="27">
        <v>64</v>
      </c>
      <c r="E68" s="30">
        <v>21.69</v>
      </c>
      <c r="F68" s="27">
        <v>56</v>
      </c>
      <c r="G68" s="30">
        <v>18.98</v>
      </c>
      <c r="H68" s="31">
        <f t="shared" si="4"/>
        <v>40.67</v>
      </c>
      <c r="I68" s="27">
        <v>48</v>
      </c>
      <c r="J68" s="30">
        <v>16.27</v>
      </c>
      <c r="K68" s="27">
        <v>35</v>
      </c>
      <c r="L68" s="30">
        <v>11.86</v>
      </c>
      <c r="M68" s="27">
        <v>33</v>
      </c>
      <c r="N68" s="30">
        <v>11.19</v>
      </c>
      <c r="O68" s="32">
        <f t="shared" si="0"/>
        <v>39.319999999999993</v>
      </c>
      <c r="P68" s="27">
        <v>17</v>
      </c>
      <c r="Q68" s="30">
        <v>5.76</v>
      </c>
      <c r="R68" s="27">
        <v>17</v>
      </c>
      <c r="S68" s="30">
        <v>5.76</v>
      </c>
      <c r="T68" s="27">
        <v>8</v>
      </c>
      <c r="U68" s="30">
        <v>2.71</v>
      </c>
      <c r="V68" s="33">
        <f t="shared" si="1"/>
        <v>14.229999999999999</v>
      </c>
      <c r="W68" s="27">
        <v>4</v>
      </c>
      <c r="X68" s="30">
        <v>1.36</v>
      </c>
      <c r="Y68" s="27">
        <v>6</v>
      </c>
      <c r="Z68" s="30">
        <v>2.0299999999999998</v>
      </c>
      <c r="AA68" s="32">
        <f t="shared" si="2"/>
        <v>3.3899999999999997</v>
      </c>
      <c r="AB68" s="27">
        <v>7</v>
      </c>
      <c r="AC68" s="37">
        <v>2.37</v>
      </c>
    </row>
    <row r="69" spans="1:29" s="35" customFormat="1" x14ac:dyDescent="0.2">
      <c r="A69" s="36"/>
      <c r="B69" s="36" t="s">
        <v>137</v>
      </c>
      <c r="C69" s="26">
        <f t="shared" si="3"/>
        <v>2</v>
      </c>
      <c r="D69" s="27">
        <v>0</v>
      </c>
      <c r="E69" s="30">
        <v>0</v>
      </c>
      <c r="F69" s="27">
        <v>0</v>
      </c>
      <c r="G69" s="30">
        <v>0</v>
      </c>
      <c r="H69" s="31">
        <f t="shared" si="4"/>
        <v>0</v>
      </c>
      <c r="I69" s="27">
        <v>0</v>
      </c>
      <c r="J69" s="30">
        <v>0</v>
      </c>
      <c r="K69" s="27">
        <v>0</v>
      </c>
      <c r="L69" s="30">
        <v>0</v>
      </c>
      <c r="M69" s="27">
        <v>0</v>
      </c>
      <c r="N69" s="30">
        <v>0</v>
      </c>
      <c r="O69" s="32">
        <f t="shared" si="0"/>
        <v>0</v>
      </c>
      <c r="P69" s="27">
        <v>0</v>
      </c>
      <c r="Q69" s="30">
        <v>0</v>
      </c>
      <c r="R69" s="27">
        <v>0</v>
      </c>
      <c r="S69" s="30">
        <v>0</v>
      </c>
      <c r="T69" s="27">
        <v>0</v>
      </c>
      <c r="U69" s="30">
        <v>0</v>
      </c>
      <c r="V69" s="33">
        <f t="shared" si="1"/>
        <v>0</v>
      </c>
      <c r="W69" s="27">
        <v>0</v>
      </c>
      <c r="X69" s="30">
        <v>0</v>
      </c>
      <c r="Y69" s="27">
        <v>0</v>
      </c>
      <c r="Z69" s="30">
        <v>0</v>
      </c>
      <c r="AA69" s="32">
        <f t="shared" si="2"/>
        <v>0</v>
      </c>
      <c r="AB69" s="27">
        <v>2</v>
      </c>
      <c r="AC69" s="37">
        <v>100</v>
      </c>
    </row>
    <row r="70" spans="1:29" s="35" customFormat="1" x14ac:dyDescent="0.2">
      <c r="A70" s="36" t="s">
        <v>98</v>
      </c>
      <c r="B70" s="36" t="s">
        <v>100</v>
      </c>
      <c r="C70" s="26">
        <f t="shared" si="3"/>
        <v>485</v>
      </c>
      <c r="D70" s="27">
        <v>112</v>
      </c>
      <c r="E70" s="30">
        <v>23.09</v>
      </c>
      <c r="F70" s="27">
        <v>50</v>
      </c>
      <c r="G70" s="30">
        <v>10.31</v>
      </c>
      <c r="H70" s="31">
        <f t="shared" si="4"/>
        <v>33.4</v>
      </c>
      <c r="I70" s="27">
        <v>39</v>
      </c>
      <c r="J70" s="30">
        <v>8.0399999999999991</v>
      </c>
      <c r="K70" s="27">
        <v>125</v>
      </c>
      <c r="L70" s="30">
        <v>25.77</v>
      </c>
      <c r="M70" s="27">
        <v>35</v>
      </c>
      <c r="N70" s="30">
        <v>7.22</v>
      </c>
      <c r="O70" s="32">
        <f t="shared" si="0"/>
        <v>41.03</v>
      </c>
      <c r="P70" s="27">
        <v>12</v>
      </c>
      <c r="Q70" s="30">
        <v>2.4700000000000002</v>
      </c>
      <c r="R70" s="27">
        <v>55</v>
      </c>
      <c r="S70" s="30">
        <v>11.34</v>
      </c>
      <c r="T70" s="27">
        <v>17</v>
      </c>
      <c r="U70" s="30">
        <v>3.51</v>
      </c>
      <c r="V70" s="33">
        <f t="shared" si="1"/>
        <v>17.32</v>
      </c>
      <c r="W70" s="27">
        <v>12</v>
      </c>
      <c r="X70" s="30">
        <v>2.4700000000000002</v>
      </c>
      <c r="Y70" s="27">
        <v>10</v>
      </c>
      <c r="Z70" s="30">
        <v>2.06</v>
      </c>
      <c r="AA70" s="32">
        <f t="shared" si="2"/>
        <v>4.53</v>
      </c>
      <c r="AB70" s="27">
        <v>18</v>
      </c>
      <c r="AC70" s="37">
        <v>3.71</v>
      </c>
    </row>
    <row r="71" spans="1:29" s="35" customFormat="1" x14ac:dyDescent="0.2">
      <c r="A71" s="36" t="s">
        <v>79</v>
      </c>
      <c r="B71" s="36" t="s">
        <v>85</v>
      </c>
      <c r="C71" s="26">
        <f t="shared" si="3"/>
        <v>893</v>
      </c>
      <c r="D71" s="27">
        <v>156</v>
      </c>
      <c r="E71" s="30">
        <v>17.47</v>
      </c>
      <c r="F71" s="27">
        <v>147</v>
      </c>
      <c r="G71" s="30">
        <v>16.46</v>
      </c>
      <c r="H71" s="31">
        <f t="shared" si="4"/>
        <v>33.93</v>
      </c>
      <c r="I71" s="27">
        <v>112</v>
      </c>
      <c r="J71" s="30">
        <v>12.54</v>
      </c>
      <c r="K71" s="27">
        <v>97</v>
      </c>
      <c r="L71" s="30">
        <v>10.86</v>
      </c>
      <c r="M71" s="27">
        <v>98</v>
      </c>
      <c r="N71" s="30">
        <v>10.97</v>
      </c>
      <c r="O71" s="32">
        <f t="shared" si="0"/>
        <v>34.369999999999997</v>
      </c>
      <c r="P71" s="27">
        <v>70</v>
      </c>
      <c r="Q71" s="30">
        <v>7.84</v>
      </c>
      <c r="R71" s="27">
        <v>72</v>
      </c>
      <c r="S71" s="30">
        <v>8.06</v>
      </c>
      <c r="T71" s="27">
        <v>58</v>
      </c>
      <c r="U71" s="30">
        <v>6.49</v>
      </c>
      <c r="V71" s="33">
        <f t="shared" si="1"/>
        <v>22.39</v>
      </c>
      <c r="W71" s="27">
        <v>22</v>
      </c>
      <c r="X71" s="30">
        <v>2.46</v>
      </c>
      <c r="Y71" s="27">
        <v>30</v>
      </c>
      <c r="Z71" s="30">
        <v>3.36</v>
      </c>
      <c r="AA71" s="32">
        <f t="shared" si="2"/>
        <v>5.82</v>
      </c>
      <c r="AB71" s="27">
        <v>31</v>
      </c>
      <c r="AC71" s="37">
        <v>3.47</v>
      </c>
    </row>
    <row r="72" spans="1:29" s="35" customFormat="1" x14ac:dyDescent="0.2">
      <c r="A72" s="36" t="s">
        <v>78</v>
      </c>
      <c r="B72" s="42" t="s">
        <v>138</v>
      </c>
      <c r="C72" s="26">
        <f t="shared" si="3"/>
        <v>336</v>
      </c>
      <c r="D72" s="27">
        <v>58</v>
      </c>
      <c r="E72" s="30">
        <v>17.260000000000002</v>
      </c>
      <c r="F72" s="27">
        <v>25</v>
      </c>
      <c r="G72" s="30">
        <v>7.44</v>
      </c>
      <c r="H72" s="31">
        <f t="shared" si="4"/>
        <v>24.700000000000003</v>
      </c>
      <c r="I72" s="27">
        <v>33</v>
      </c>
      <c r="J72" s="30">
        <v>9.82</v>
      </c>
      <c r="K72" s="27">
        <v>65</v>
      </c>
      <c r="L72" s="30">
        <v>19.350000000000001</v>
      </c>
      <c r="M72" s="27">
        <v>25</v>
      </c>
      <c r="N72" s="30">
        <v>7.44</v>
      </c>
      <c r="O72" s="32">
        <f t="shared" si="0"/>
        <v>36.61</v>
      </c>
      <c r="P72" s="27">
        <v>24</v>
      </c>
      <c r="Q72" s="30">
        <v>7.14</v>
      </c>
      <c r="R72" s="27">
        <v>55</v>
      </c>
      <c r="S72" s="30">
        <v>16.37</v>
      </c>
      <c r="T72" s="27">
        <v>14</v>
      </c>
      <c r="U72" s="30">
        <v>4.17</v>
      </c>
      <c r="V72" s="33">
        <f t="shared" si="1"/>
        <v>27.68</v>
      </c>
      <c r="W72" s="27">
        <v>3</v>
      </c>
      <c r="X72" s="30">
        <v>0.89</v>
      </c>
      <c r="Y72" s="27">
        <v>16</v>
      </c>
      <c r="Z72" s="30">
        <v>4.76</v>
      </c>
      <c r="AA72" s="32">
        <f t="shared" si="2"/>
        <v>5.6499999999999995</v>
      </c>
      <c r="AB72" s="27">
        <v>18</v>
      </c>
      <c r="AC72" s="37">
        <v>5.36</v>
      </c>
    </row>
    <row r="73" spans="1:29" s="35" customFormat="1" x14ac:dyDescent="0.2">
      <c r="A73" s="36" t="s">
        <v>101</v>
      </c>
      <c r="B73" s="36" t="s">
        <v>103</v>
      </c>
      <c r="C73" s="26">
        <f t="shared" si="3"/>
        <v>532</v>
      </c>
      <c r="D73" s="27">
        <v>177</v>
      </c>
      <c r="E73" s="30">
        <v>33.270000000000003</v>
      </c>
      <c r="F73" s="27">
        <v>88</v>
      </c>
      <c r="G73" s="30">
        <v>16.54</v>
      </c>
      <c r="H73" s="31">
        <f t="shared" si="4"/>
        <v>49.81</v>
      </c>
      <c r="I73" s="27">
        <v>81</v>
      </c>
      <c r="J73" s="30">
        <v>15.23</v>
      </c>
      <c r="K73" s="27">
        <v>55</v>
      </c>
      <c r="L73" s="30">
        <v>10.34</v>
      </c>
      <c r="M73" s="27">
        <v>37</v>
      </c>
      <c r="N73" s="30">
        <v>6.95</v>
      </c>
      <c r="O73" s="32">
        <f t="shared" si="0"/>
        <v>32.519999999999996</v>
      </c>
      <c r="P73" s="27">
        <v>26</v>
      </c>
      <c r="Q73" s="30">
        <v>4.8899999999999997</v>
      </c>
      <c r="R73" s="27">
        <v>16</v>
      </c>
      <c r="S73" s="30">
        <v>3.01</v>
      </c>
      <c r="T73" s="27">
        <v>14</v>
      </c>
      <c r="U73" s="30">
        <v>2.63</v>
      </c>
      <c r="V73" s="33">
        <f t="shared" si="1"/>
        <v>10.53</v>
      </c>
      <c r="W73" s="27">
        <v>6</v>
      </c>
      <c r="X73" s="30">
        <v>1.1299999999999999</v>
      </c>
      <c r="Y73" s="27">
        <v>7</v>
      </c>
      <c r="Z73" s="30">
        <v>1.32</v>
      </c>
      <c r="AA73" s="32">
        <f t="shared" si="2"/>
        <v>2.4500000000000002</v>
      </c>
      <c r="AB73" s="27">
        <v>25</v>
      </c>
      <c r="AC73" s="37">
        <v>4.7</v>
      </c>
    </row>
    <row r="74" spans="1:29" s="35" customFormat="1" x14ac:dyDescent="0.2">
      <c r="A74" s="36"/>
      <c r="B74" s="36" t="s">
        <v>107</v>
      </c>
      <c r="C74" s="26">
        <f t="shared" si="3"/>
        <v>45</v>
      </c>
      <c r="D74" s="27">
        <v>35</v>
      </c>
      <c r="E74" s="30">
        <v>77.78</v>
      </c>
      <c r="F74" s="27">
        <v>7</v>
      </c>
      <c r="G74" s="30">
        <v>15.56</v>
      </c>
      <c r="H74" s="31">
        <f t="shared" si="4"/>
        <v>93.34</v>
      </c>
      <c r="I74" s="27">
        <v>1</v>
      </c>
      <c r="J74" s="30">
        <v>2.2200000000000002</v>
      </c>
      <c r="K74" s="27">
        <v>1</v>
      </c>
      <c r="L74" s="30">
        <v>2.2200000000000002</v>
      </c>
      <c r="M74" s="27">
        <v>0</v>
      </c>
      <c r="N74" s="30">
        <v>0</v>
      </c>
      <c r="O74" s="32">
        <f t="shared" ref="O74:O75" si="5">N74+L74+J74</f>
        <v>4.4400000000000004</v>
      </c>
      <c r="P74" s="27">
        <v>1</v>
      </c>
      <c r="Q74" s="30">
        <v>2.2200000000000002</v>
      </c>
      <c r="R74" s="27">
        <v>0</v>
      </c>
      <c r="S74" s="30">
        <v>0</v>
      </c>
      <c r="T74" s="27">
        <v>0</v>
      </c>
      <c r="U74" s="30">
        <v>0</v>
      </c>
      <c r="V74" s="33">
        <f t="shared" ref="V74:V75" si="6">U74+S74+Q74</f>
        <v>2.2200000000000002</v>
      </c>
      <c r="W74" s="27">
        <v>0</v>
      </c>
      <c r="X74" s="30">
        <v>0</v>
      </c>
      <c r="Y74" s="27">
        <v>0</v>
      </c>
      <c r="Z74" s="30">
        <v>0</v>
      </c>
      <c r="AA74" s="32">
        <f t="shared" ref="AA74:AA75" si="7">Z74+X74</f>
        <v>0</v>
      </c>
      <c r="AB74" s="27">
        <v>0</v>
      </c>
      <c r="AC74" s="37">
        <v>0</v>
      </c>
    </row>
    <row r="75" spans="1:29" s="35" customFormat="1" x14ac:dyDescent="0.2">
      <c r="A75" s="36"/>
      <c r="B75" s="36" t="s">
        <v>108</v>
      </c>
      <c r="C75" s="26">
        <f t="shared" ref="C75" si="8">D75+F75+I75+K75+M75+P75+R75+T75+W75+Y75+AB75</f>
        <v>34</v>
      </c>
      <c r="D75" s="27">
        <v>6</v>
      </c>
      <c r="E75" s="30">
        <v>17.649999999999999</v>
      </c>
      <c r="F75" s="27">
        <v>7</v>
      </c>
      <c r="G75" s="43">
        <v>20.59</v>
      </c>
      <c r="H75" s="31">
        <f t="shared" ref="H75" si="9">G75+E75</f>
        <v>38.239999999999995</v>
      </c>
      <c r="I75" s="27">
        <v>4</v>
      </c>
      <c r="J75" s="30">
        <v>11.76</v>
      </c>
      <c r="K75" s="27">
        <v>7</v>
      </c>
      <c r="L75" s="30">
        <v>20.59</v>
      </c>
      <c r="M75" s="27">
        <v>0</v>
      </c>
      <c r="N75" s="30">
        <v>0</v>
      </c>
      <c r="O75" s="32">
        <f t="shared" si="5"/>
        <v>32.35</v>
      </c>
      <c r="P75" s="27">
        <v>3</v>
      </c>
      <c r="Q75" s="30">
        <v>8.82</v>
      </c>
      <c r="R75" s="27">
        <v>2</v>
      </c>
      <c r="S75" s="30">
        <v>5.88</v>
      </c>
      <c r="T75" s="27">
        <v>1</v>
      </c>
      <c r="U75" s="30">
        <v>2.94</v>
      </c>
      <c r="V75" s="33">
        <f t="shared" si="6"/>
        <v>17.64</v>
      </c>
      <c r="W75" s="27">
        <v>0</v>
      </c>
      <c r="X75" s="30">
        <v>0</v>
      </c>
      <c r="Y75" s="27">
        <v>0</v>
      </c>
      <c r="Z75" s="30">
        <v>0</v>
      </c>
      <c r="AA75" s="32">
        <f t="shared" si="7"/>
        <v>0</v>
      </c>
      <c r="AB75" s="27">
        <v>4</v>
      </c>
      <c r="AC75" s="37">
        <v>11.76</v>
      </c>
    </row>
    <row r="76" spans="1:29" ht="12.75" thickBot="1" x14ac:dyDescent="0.25">
      <c r="A76" s="44" t="s">
        <v>109</v>
      </c>
      <c r="B76" s="44"/>
      <c r="C76" s="14">
        <f>SUM(C8:C75)</f>
        <v>18509</v>
      </c>
      <c r="D76" s="14">
        <f>SUM(D8:D75)</f>
        <v>4808</v>
      </c>
      <c r="E76" s="45">
        <f>(D76/C76)</f>
        <v>0.25976551947701121</v>
      </c>
      <c r="F76" s="14">
        <f>SUM(F8:F75)</f>
        <v>2618</v>
      </c>
      <c r="G76" s="45">
        <f>(F76/C76)</f>
        <v>0.14144470257712463</v>
      </c>
      <c r="H76" s="45">
        <f>(E76+G76)</f>
        <v>0.40121022205413581</v>
      </c>
      <c r="I76" s="14">
        <f>SUM(I8:I75)</f>
        <v>2090</v>
      </c>
      <c r="J76" s="45">
        <f>(I76/C76)</f>
        <v>0.11291803987249446</v>
      </c>
      <c r="K76" s="14">
        <f>SUM(K8:K75)</f>
        <v>2700</v>
      </c>
      <c r="L76" s="45">
        <f>(K76/C76)</f>
        <v>0.14587497973958616</v>
      </c>
      <c r="M76" s="14">
        <f>SUM(M8:M75)</f>
        <v>1555</v>
      </c>
      <c r="N76" s="45">
        <f>(M76/C76)</f>
        <v>8.401318277594684E-2</v>
      </c>
      <c r="O76" s="45">
        <f>(J76+L76+N76)</f>
        <v>0.34280620238802745</v>
      </c>
      <c r="P76" s="14">
        <f>SUM(P8:P75)</f>
        <v>1096</v>
      </c>
      <c r="Q76" s="45">
        <f>(P76/C76)</f>
        <v>5.9214436220217194E-2</v>
      </c>
      <c r="R76" s="14">
        <f>SUM(R8:R75)</f>
        <v>1290</v>
      </c>
      <c r="S76" s="45">
        <f>(R76/C76)</f>
        <v>6.969582365335783E-2</v>
      </c>
      <c r="T76" s="14">
        <f>SUM(T8:T75)</f>
        <v>686</v>
      </c>
      <c r="U76" s="45">
        <f>(T76/C76)</f>
        <v>3.7063050407909665E-2</v>
      </c>
      <c r="V76" s="45">
        <f>(Q76+S76+U76)</f>
        <v>0.16597331028148468</v>
      </c>
      <c r="W76" s="14">
        <f>SUM(W8:W75)</f>
        <v>360</v>
      </c>
      <c r="X76" s="45">
        <f>(W76/C76)</f>
        <v>1.9449997298611486E-2</v>
      </c>
      <c r="Y76" s="14">
        <f>SUM(Y8:Y75)</f>
        <v>549</v>
      </c>
      <c r="Z76" s="45">
        <f>(Y76/C76)</f>
        <v>2.9661245880382516E-2</v>
      </c>
      <c r="AA76" s="45">
        <f>(X76+Z76)</f>
        <v>4.9111243178993999E-2</v>
      </c>
      <c r="AB76" s="14">
        <f>SUM(AB8:AB75)</f>
        <v>757</v>
      </c>
      <c r="AC76" s="45">
        <f>(AB76/C76)</f>
        <v>4.0899022097358045E-2</v>
      </c>
    </row>
    <row r="77" spans="1:29" ht="12.75" thickTop="1" x14ac:dyDescent="0.2"/>
    <row r="81" spans="1:29" x14ac:dyDescent="0.2">
      <c r="A81" s="87" t="s">
        <v>110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</row>
    <row r="82" spans="1:29" x14ac:dyDescent="0.2"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</row>
    <row r="83" spans="1:29" ht="12.75" thickBot="1" x14ac:dyDescent="0.25">
      <c r="A83" s="1" t="s">
        <v>111</v>
      </c>
      <c r="B83" s="1"/>
      <c r="C83" s="2" t="s">
        <v>4</v>
      </c>
      <c r="D83" s="2" t="s">
        <v>5</v>
      </c>
      <c r="E83" s="2" t="s">
        <v>6</v>
      </c>
      <c r="F83" s="2" t="s">
        <v>7</v>
      </c>
      <c r="G83" s="2" t="s">
        <v>8</v>
      </c>
      <c r="H83" s="4" t="s">
        <v>9</v>
      </c>
      <c r="I83" s="2" t="s">
        <v>10</v>
      </c>
      <c r="J83" s="2" t="s">
        <v>11</v>
      </c>
      <c r="K83" s="2" t="s">
        <v>12</v>
      </c>
      <c r="L83" s="2" t="s">
        <v>13</v>
      </c>
      <c r="M83" s="2" t="s">
        <v>14</v>
      </c>
      <c r="N83" s="2" t="s">
        <v>15</v>
      </c>
      <c r="O83" s="4" t="s">
        <v>16</v>
      </c>
      <c r="P83" s="2" t="s">
        <v>17</v>
      </c>
      <c r="Q83" s="2" t="s">
        <v>18</v>
      </c>
      <c r="R83" s="2" t="s">
        <v>19</v>
      </c>
      <c r="S83" s="2" t="s">
        <v>20</v>
      </c>
      <c r="T83" s="2" t="s">
        <v>21</v>
      </c>
      <c r="U83" s="2" t="s">
        <v>22</v>
      </c>
      <c r="V83" s="4" t="s">
        <v>23</v>
      </c>
      <c r="W83" s="2" t="s">
        <v>24</v>
      </c>
      <c r="X83" s="2" t="s">
        <v>25</v>
      </c>
      <c r="Y83" s="2" t="s">
        <v>26</v>
      </c>
      <c r="Z83" s="2" t="s">
        <v>27</v>
      </c>
      <c r="AA83" s="4" t="s">
        <v>28</v>
      </c>
      <c r="AB83" s="2" t="s">
        <v>29</v>
      </c>
      <c r="AC83" s="4" t="s">
        <v>30</v>
      </c>
    </row>
    <row r="84" spans="1:29" ht="12.75" thickTop="1" x14ac:dyDescent="0.2">
      <c r="A84" s="63" t="s">
        <v>112</v>
      </c>
      <c r="B84" s="74"/>
      <c r="C84" s="46">
        <f>SUM(C16, C19:C20, C30,C33:C34, C36, C46, C48:C51, C58:C68, C70:C73, C75,C53,C38:C44,C22:C28,C9:C14)</f>
        <v>14884</v>
      </c>
      <c r="D84" s="46">
        <f>SUM(D16, D19:D20, D30,D33:D34, D36, D46, D48:D51, D58:D68, D70:D73, D75,D53,D38:D44,D22:D28,D9:D14)</f>
        <v>3696</v>
      </c>
      <c r="E84" s="47">
        <v>0.25</v>
      </c>
      <c r="F84" s="46">
        <f>SUM(F16, F19:F20, F30,F33:F34, F36, F46, F48:F51, F58:F68, F70:F73, F75,F53,F38:F44,F22:F28,F9:F14)</f>
        <v>2013</v>
      </c>
      <c r="G84" s="47">
        <v>0.14000000000000001</v>
      </c>
      <c r="H84" s="48">
        <v>0.39300000000000002</v>
      </c>
      <c r="I84" s="46">
        <f>SUM(I16, I19:I20, I30,I33:I34, I36, I46, I48:I51, I58:I68, I70:I73, I75,I53,I38:I44,I22:I28,I9:I14)</f>
        <v>1664</v>
      </c>
      <c r="J84" s="47">
        <v>0.11</v>
      </c>
      <c r="K84" s="46">
        <f>SUM(K16, K19:K20, K30,K33:K34, K36, K46, K48:K51, K58:K68, K70:K73, K75,K53,K38:K44,K22:K28,K9:K14)</f>
        <v>2192</v>
      </c>
      <c r="L84" s="47">
        <v>0.15</v>
      </c>
      <c r="M84" s="46">
        <f>SUM(M16, M19:M20, M30,M33:M34, M36, M46, M48:M51, M58:M68, M70:M73, M75,M53,M38:M44,M22:M28,M9:M14)</f>
        <v>1306</v>
      </c>
      <c r="N84" s="47">
        <v>0.09</v>
      </c>
      <c r="O84" s="49">
        <v>0.34</v>
      </c>
      <c r="P84" s="46">
        <f>SUM(P16, P19:P20, P30,P33:P34, P36, P46, P48:P51, P58:P68, P70:P73, P75,P53,P38:P44,P22:P28,P9:P14)</f>
        <v>912</v>
      </c>
      <c r="Q84" s="47">
        <v>0.06</v>
      </c>
      <c r="R84" s="46">
        <f>SUM(R16, R19:R20, R30,R33:R34, R36, R46, R48:R51, R58:R68, R70:R73, R75,R53,R38:R44,R22:R28,R9:R14)</f>
        <v>1087</v>
      </c>
      <c r="S84" s="47">
        <v>7.0000000000000007E-2</v>
      </c>
      <c r="T84" s="46">
        <f>SUM(T16, T19:T20, T30,T33:T34, T36, T46, T48:T51, T58:T68, T70:T73, T75,T53,T38:T44,T22:T28,T9:T14)</f>
        <v>574</v>
      </c>
      <c r="U84" s="47">
        <v>0.04</v>
      </c>
      <c r="V84" s="49">
        <v>0.17</v>
      </c>
      <c r="W84" s="46">
        <f>SUM(W16, W19:W20, W30,W33:W34, W36, W46, W48:W51, W58:W68, W70:W73, W75,W53,W38:W44,W22:W28,W9:W14)</f>
        <v>308</v>
      </c>
      <c r="X84" s="47">
        <v>0.02</v>
      </c>
      <c r="Y84" s="46">
        <f>SUM(Y16, Y19:Y20, Y30,Y33:Y34, Y36, Y46, Y48:Y51, Y58:Y68, Y70:Y73, Y75,Y53,Y38:Y44,Y22:Y28,Y9:Y14)</f>
        <v>463</v>
      </c>
      <c r="Z84" s="47">
        <v>0.03</v>
      </c>
      <c r="AA84" s="50">
        <v>0.05</v>
      </c>
      <c r="AB84" s="46">
        <f>SUM(AB16, AB19:AB20, AB30,AB33:AB34, AB36, AB46, AB48:AB51, AB58:AB68, AB70:AB73, AB75,AB53,AB38:AB44,AB22:AB28,AB9:AB14)</f>
        <v>669</v>
      </c>
      <c r="AC84" s="50">
        <v>0.04</v>
      </c>
    </row>
    <row r="85" spans="1:29" x14ac:dyDescent="0.2">
      <c r="A85" s="8" t="s">
        <v>113</v>
      </c>
      <c r="B85" s="68"/>
      <c r="C85" s="51">
        <f>SUM(C8, C15, C17:C18, C21, C29, C35, C52, C54:C56)</f>
        <v>2136</v>
      </c>
      <c r="D85" s="51">
        <f>SUM(D8, D15, D17:D18, D21, D29, D35, D52, D54:D56)</f>
        <v>489</v>
      </c>
      <c r="E85" s="47">
        <v>0.21</v>
      </c>
      <c r="F85" s="51">
        <f>SUM(F8, F15, F17:F18, F21, F29, F35, F52, F54:F56)</f>
        <v>337</v>
      </c>
      <c r="G85" s="47">
        <v>0.16</v>
      </c>
      <c r="H85" s="48">
        <v>0.36699999999999999</v>
      </c>
      <c r="I85" s="51">
        <f>SUM(I8, I15, I17:I18, I21, I29, I35, I52, I54:I56)</f>
        <v>263</v>
      </c>
      <c r="J85" s="47">
        <v>0.12</v>
      </c>
      <c r="K85" s="51">
        <f>SUM(K8, K15, K17:K18, K21, K29, K35, K52, K54:K56)</f>
        <v>347</v>
      </c>
      <c r="L85" s="47">
        <v>0.17</v>
      </c>
      <c r="M85" s="51">
        <f>SUM(M8, M15, M17:M18, M21, M29, M35, M52, M54:M56)</f>
        <v>179</v>
      </c>
      <c r="N85" s="47">
        <v>0.09</v>
      </c>
      <c r="O85" s="49">
        <v>0.38</v>
      </c>
      <c r="P85" s="51">
        <f>SUM(P8, P15, P17:P18, P21, P29, P35, P52, P54:P56)</f>
        <v>142</v>
      </c>
      <c r="Q85" s="47">
        <v>7.0000000000000007E-2</v>
      </c>
      <c r="R85" s="51">
        <f>SUM(R8, R15, R17:R18, R21, R29, R35, R52, R54:R56)</f>
        <v>156</v>
      </c>
      <c r="S85" s="52">
        <v>0.08</v>
      </c>
      <c r="T85" s="51">
        <f>SUM(T8, T15, T17:T18, T21, T29, T35, T52, T54:T56)</f>
        <v>76</v>
      </c>
      <c r="U85" s="47">
        <v>0.04</v>
      </c>
      <c r="V85" s="49">
        <v>0.19</v>
      </c>
      <c r="W85" s="51">
        <f>SUM(W8, W15, W17:W18, W21, W29, W35, W52, W54:W56)</f>
        <v>38</v>
      </c>
      <c r="X85" s="52">
        <v>0.02</v>
      </c>
      <c r="Y85" s="51">
        <f>SUM(Y8, Y15, Y17:Y18, Y21, Y29, Y35, Y52, Y54:Y56)</f>
        <v>66</v>
      </c>
      <c r="Z85" s="52">
        <v>0.03</v>
      </c>
      <c r="AA85" s="49">
        <v>0.05</v>
      </c>
      <c r="AB85" s="51">
        <f>SUM(AB8, AB15, AB17:AB18, AB21, AB29, AB35, AB52, AB54:AB56)</f>
        <v>43</v>
      </c>
      <c r="AC85" s="50">
        <v>0.02</v>
      </c>
    </row>
    <row r="86" spans="1:29" x14ac:dyDescent="0.2">
      <c r="A86" s="8" t="s">
        <v>114</v>
      </c>
      <c r="B86" s="68"/>
      <c r="C86" s="53">
        <f>SUM(C31:C32)</f>
        <v>413</v>
      </c>
      <c r="D86" s="53">
        <f>SUM(D31:D32)</f>
        <v>260</v>
      </c>
      <c r="E86" s="47">
        <v>0.63</v>
      </c>
      <c r="F86" s="53">
        <f>SUM(F31:F32)</f>
        <v>59</v>
      </c>
      <c r="G86" s="47">
        <v>0.14000000000000001</v>
      </c>
      <c r="H86" s="48">
        <v>0.77200000000000002</v>
      </c>
      <c r="I86" s="53">
        <f>SUM(I31:I32)</f>
        <v>45</v>
      </c>
      <c r="J86" s="47">
        <v>0.11</v>
      </c>
      <c r="K86" s="53">
        <f>SUM(K31:K32)</f>
        <v>22</v>
      </c>
      <c r="L86" s="47">
        <v>0.05</v>
      </c>
      <c r="M86" s="53">
        <f>SUM(M31:M32)</f>
        <v>6</v>
      </c>
      <c r="N86" s="47">
        <v>0.01</v>
      </c>
      <c r="O86" s="49">
        <v>0.18</v>
      </c>
      <c r="P86" s="53">
        <f>SUM(P31:P32)</f>
        <v>3</v>
      </c>
      <c r="Q86" s="47">
        <v>0.01</v>
      </c>
      <c r="R86" s="53">
        <f>SUM(R31:R32)</f>
        <v>4</v>
      </c>
      <c r="S86" s="52">
        <v>0.01</v>
      </c>
      <c r="T86" s="53">
        <f>SUM(T31:T32)</f>
        <v>5</v>
      </c>
      <c r="U86" s="47">
        <v>0.01</v>
      </c>
      <c r="V86" s="49">
        <v>0.03</v>
      </c>
      <c r="W86" s="53">
        <f>SUM(W31:W32)</f>
        <v>0</v>
      </c>
      <c r="X86" s="52">
        <v>0</v>
      </c>
      <c r="Y86" s="53">
        <f>SUM(Y31:Y32)</f>
        <v>1</v>
      </c>
      <c r="Z86" s="54">
        <v>2E-3</v>
      </c>
      <c r="AA86" s="55">
        <v>2E-3</v>
      </c>
      <c r="AB86" s="53">
        <f>SUM(AB31:AB32)</f>
        <v>8</v>
      </c>
      <c r="AC86" s="50">
        <v>0.02</v>
      </c>
    </row>
  </sheetData>
  <sortState ref="A8:AD71">
    <sortCondition ref="B7"/>
  </sortState>
  <mergeCells count="5">
    <mergeCell ref="A81:AC81"/>
    <mergeCell ref="B82:X82"/>
    <mergeCell ref="A1:AC1"/>
    <mergeCell ref="A2:AC2"/>
    <mergeCell ref="A4:A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0"/>
  <sheetViews>
    <sheetView workbookViewId="0">
      <selection activeCell="A4" sqref="A4:AA4"/>
    </sheetView>
  </sheetViews>
  <sheetFormatPr defaultRowHeight="12" x14ac:dyDescent="0.2"/>
  <cols>
    <col min="1" max="7" width="9.140625" style="24"/>
    <col min="8" max="8" width="9.140625" style="24" customWidth="1"/>
    <col min="9" max="14" width="9.140625" style="24"/>
    <col min="15" max="15" width="9.140625" style="24" customWidth="1"/>
    <col min="16" max="21" width="9.140625" style="24"/>
    <col min="22" max="22" width="9.140625" style="24" customWidth="1"/>
    <col min="23" max="16384" width="9.140625" style="24"/>
  </cols>
  <sheetData>
    <row r="1" spans="1:27" ht="18.7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7" x14ac:dyDescent="0.2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x14ac:dyDescent="0.2">
      <c r="A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7" x14ac:dyDescent="0.2">
      <c r="A4" s="59" t="s">
        <v>126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</row>
    <row r="7" spans="1:27" x14ac:dyDescent="0.2">
      <c r="A7" s="5" t="s">
        <v>111</v>
      </c>
      <c r="B7" s="5" t="s">
        <v>3</v>
      </c>
      <c r="C7" s="6" t="s">
        <v>116</v>
      </c>
      <c r="D7" s="6" t="s">
        <v>5</v>
      </c>
      <c r="E7" s="6" t="s">
        <v>6</v>
      </c>
      <c r="F7" s="6" t="s">
        <v>7</v>
      </c>
      <c r="G7" s="6" t="s">
        <v>8</v>
      </c>
      <c r="H7" s="7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7" t="s">
        <v>117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21</v>
      </c>
      <c r="U7" s="6" t="s">
        <v>22</v>
      </c>
      <c r="V7" s="7" t="s">
        <v>23</v>
      </c>
      <c r="W7" s="6" t="s">
        <v>26</v>
      </c>
      <c r="X7" s="6" t="s">
        <v>27</v>
      </c>
      <c r="Y7" s="7" t="s">
        <v>28</v>
      </c>
      <c r="Z7" s="6" t="s">
        <v>29</v>
      </c>
      <c r="AA7" s="7" t="s">
        <v>30</v>
      </c>
    </row>
    <row r="8" spans="1:27" ht="15" customHeight="1" x14ac:dyDescent="0.2">
      <c r="A8" s="8" t="s">
        <v>114</v>
      </c>
      <c r="B8" s="8" t="s">
        <v>118</v>
      </c>
      <c r="C8" s="9">
        <f>D8+F8+I8+K8+M8+P8+R8+Z8</f>
        <v>212</v>
      </c>
      <c r="D8" s="19">
        <v>159</v>
      </c>
      <c r="E8" s="20">
        <v>75</v>
      </c>
      <c r="F8" s="19">
        <v>30</v>
      </c>
      <c r="G8" s="20">
        <v>14.150943396226415</v>
      </c>
      <c r="H8" s="21">
        <f>G8+E8</f>
        <v>89.15094339622641</v>
      </c>
      <c r="I8" s="19">
        <v>11</v>
      </c>
      <c r="J8" s="20">
        <v>5.1886792452830193</v>
      </c>
      <c r="K8" s="19">
        <v>5</v>
      </c>
      <c r="L8" s="20">
        <v>2.358490566037736</v>
      </c>
      <c r="M8" s="19">
        <v>6</v>
      </c>
      <c r="N8" s="20">
        <v>2.8301886792452833</v>
      </c>
      <c r="O8" s="22">
        <f>N8+L8+J8</f>
        <v>10.377358490566039</v>
      </c>
      <c r="P8" s="19">
        <v>1</v>
      </c>
      <c r="Q8" s="20">
        <v>0.47169811320754718</v>
      </c>
      <c r="R8" s="19">
        <v>0</v>
      </c>
      <c r="S8" s="20">
        <v>0</v>
      </c>
      <c r="T8" s="9"/>
      <c r="U8" s="10"/>
      <c r="V8" s="22">
        <f>S8+Q8</f>
        <v>0.47169811320754718</v>
      </c>
      <c r="W8" s="9"/>
      <c r="X8" s="10"/>
      <c r="Y8" s="11"/>
      <c r="Z8" s="19">
        <v>0</v>
      </c>
      <c r="AA8" s="12">
        <v>0</v>
      </c>
    </row>
    <row r="9" spans="1:27" ht="15" customHeight="1" x14ac:dyDescent="0.2">
      <c r="A9" s="8" t="s">
        <v>114</v>
      </c>
      <c r="B9" s="8" t="s">
        <v>119</v>
      </c>
      <c r="C9" s="9">
        <f>D9+F9+I9+K9+M9+P9+R9+Z9</f>
        <v>41</v>
      </c>
      <c r="D9" s="19">
        <v>30</v>
      </c>
      <c r="E9" s="20">
        <v>73.170731707317074</v>
      </c>
      <c r="F9" s="19">
        <v>9</v>
      </c>
      <c r="G9" s="20">
        <v>21.951219512195124</v>
      </c>
      <c r="H9" s="21">
        <f>E9+G9</f>
        <v>95.121951219512198</v>
      </c>
      <c r="I9" s="19">
        <v>1</v>
      </c>
      <c r="J9" s="20">
        <v>2.4390243902439024</v>
      </c>
      <c r="K9" s="19">
        <v>1</v>
      </c>
      <c r="L9" s="20">
        <v>2.4390243902439024</v>
      </c>
      <c r="M9" s="19">
        <v>0</v>
      </c>
      <c r="N9" s="20">
        <v>0</v>
      </c>
      <c r="O9" s="22">
        <f>N9+L9+J9</f>
        <v>4.8780487804878048</v>
      </c>
      <c r="P9" s="19">
        <v>0</v>
      </c>
      <c r="Q9" s="20">
        <v>0</v>
      </c>
      <c r="R9" s="19">
        <v>0</v>
      </c>
      <c r="S9" s="20">
        <v>0</v>
      </c>
      <c r="T9" s="9"/>
      <c r="U9" s="10"/>
      <c r="V9" s="22">
        <f>S9+Q9</f>
        <v>0</v>
      </c>
      <c r="W9" s="9"/>
      <c r="X9" s="10"/>
      <c r="Y9" s="11"/>
      <c r="Z9" s="19">
        <v>0</v>
      </c>
      <c r="AA9" s="12">
        <v>0</v>
      </c>
    </row>
    <row r="10" spans="1:27" ht="15" customHeight="1" x14ac:dyDescent="0.2">
      <c r="A10" s="8" t="s">
        <v>114</v>
      </c>
      <c r="B10" s="8" t="s">
        <v>120</v>
      </c>
      <c r="C10" s="9">
        <f t="shared" ref="C10:C18" si="0">D10+F10+I10+K10+M10+P10+R10+Z10</f>
        <v>8</v>
      </c>
      <c r="D10" s="19">
        <v>8</v>
      </c>
      <c r="E10" s="20">
        <v>100</v>
      </c>
      <c r="F10" s="19">
        <v>0</v>
      </c>
      <c r="G10" s="20">
        <v>0</v>
      </c>
      <c r="H10" s="21">
        <f t="shared" ref="H10" si="1">G10+E10</f>
        <v>100</v>
      </c>
      <c r="I10" s="19">
        <v>0</v>
      </c>
      <c r="J10" s="20">
        <v>0</v>
      </c>
      <c r="K10" s="19">
        <v>0</v>
      </c>
      <c r="L10" s="20">
        <v>0</v>
      </c>
      <c r="M10" s="19">
        <v>0</v>
      </c>
      <c r="N10" s="20">
        <v>0</v>
      </c>
      <c r="O10" s="22">
        <f t="shared" ref="O10:O18" si="2">N10+L10+J10</f>
        <v>0</v>
      </c>
      <c r="P10" s="19">
        <v>0</v>
      </c>
      <c r="Q10" s="20">
        <v>0</v>
      </c>
      <c r="R10" s="19">
        <v>0</v>
      </c>
      <c r="S10" s="20">
        <v>0</v>
      </c>
      <c r="T10" s="9"/>
      <c r="U10" s="10"/>
      <c r="V10" s="22">
        <f t="shared" ref="V10:V18" si="3">S10+Q10</f>
        <v>0</v>
      </c>
      <c r="W10" s="9"/>
      <c r="X10" s="10"/>
      <c r="Y10" s="11"/>
      <c r="Z10" s="19">
        <v>0</v>
      </c>
      <c r="AA10" s="12">
        <v>0</v>
      </c>
    </row>
    <row r="11" spans="1:27" ht="15" customHeight="1" x14ac:dyDescent="0.2">
      <c r="A11" s="8" t="s">
        <v>114</v>
      </c>
      <c r="B11" s="8" t="s">
        <v>68</v>
      </c>
      <c r="C11" s="9">
        <f t="shared" si="0"/>
        <v>64</v>
      </c>
      <c r="D11" s="19">
        <v>53</v>
      </c>
      <c r="E11" s="20">
        <v>82.8125</v>
      </c>
      <c r="F11" s="19">
        <v>4</v>
      </c>
      <c r="G11" s="20">
        <v>6.25</v>
      </c>
      <c r="H11" s="21">
        <f t="shared" ref="H11" si="4">E11+G11</f>
        <v>89.0625</v>
      </c>
      <c r="I11" s="19">
        <v>3</v>
      </c>
      <c r="J11" s="20">
        <v>4.6875</v>
      </c>
      <c r="K11" s="19">
        <v>3</v>
      </c>
      <c r="L11" s="20">
        <v>4.6875</v>
      </c>
      <c r="M11" s="19">
        <v>0</v>
      </c>
      <c r="N11" s="20">
        <v>0</v>
      </c>
      <c r="O11" s="22">
        <f t="shared" si="2"/>
        <v>9.375</v>
      </c>
      <c r="P11" s="19">
        <v>0</v>
      </c>
      <c r="Q11" s="20">
        <v>0</v>
      </c>
      <c r="R11" s="19">
        <v>1</v>
      </c>
      <c r="S11" s="20">
        <v>1.5625</v>
      </c>
      <c r="T11" s="9"/>
      <c r="U11" s="10"/>
      <c r="V11" s="22">
        <f t="shared" si="3"/>
        <v>1.5625</v>
      </c>
      <c r="W11" s="9"/>
      <c r="X11" s="10"/>
      <c r="Y11" s="11"/>
      <c r="Z11" s="19">
        <v>0</v>
      </c>
      <c r="AA11" s="12">
        <v>0</v>
      </c>
    </row>
    <row r="12" spans="1:27" ht="15" customHeight="1" x14ac:dyDescent="0.2">
      <c r="A12" s="8" t="s">
        <v>114</v>
      </c>
      <c r="B12" s="8" t="s">
        <v>58</v>
      </c>
      <c r="C12" s="9">
        <f t="shared" si="0"/>
        <v>180</v>
      </c>
      <c r="D12" s="19">
        <v>130</v>
      </c>
      <c r="E12" s="20">
        <v>72.222222222222214</v>
      </c>
      <c r="F12" s="19">
        <v>26</v>
      </c>
      <c r="G12" s="20">
        <v>14.444444444444443</v>
      </c>
      <c r="H12" s="21">
        <f t="shared" ref="H12" si="5">G12+E12</f>
        <v>86.666666666666657</v>
      </c>
      <c r="I12" s="19">
        <v>7</v>
      </c>
      <c r="J12" s="20">
        <v>3.8888888888888888</v>
      </c>
      <c r="K12" s="19">
        <v>14</v>
      </c>
      <c r="L12" s="20">
        <v>7.7777777777777777</v>
      </c>
      <c r="M12" s="19">
        <v>3</v>
      </c>
      <c r="N12" s="20">
        <v>1.6666666666666667</v>
      </c>
      <c r="O12" s="22">
        <f t="shared" si="2"/>
        <v>13.333333333333334</v>
      </c>
      <c r="P12" s="19">
        <v>0</v>
      </c>
      <c r="Q12" s="20">
        <v>0</v>
      </c>
      <c r="R12" s="19">
        <v>0</v>
      </c>
      <c r="S12" s="20">
        <v>0</v>
      </c>
      <c r="T12" s="9"/>
      <c r="U12" s="10"/>
      <c r="V12" s="22">
        <f t="shared" si="3"/>
        <v>0</v>
      </c>
      <c r="W12" s="9"/>
      <c r="X12" s="10"/>
      <c r="Y12" s="11"/>
      <c r="Z12" s="19">
        <v>0</v>
      </c>
      <c r="AA12" s="12">
        <v>0</v>
      </c>
    </row>
    <row r="13" spans="1:27" ht="15" customHeight="1" x14ac:dyDescent="0.2">
      <c r="A13" s="8" t="s">
        <v>114</v>
      </c>
      <c r="B13" s="8" t="s">
        <v>121</v>
      </c>
      <c r="C13" s="9">
        <f t="shared" si="0"/>
        <v>24</v>
      </c>
      <c r="D13" s="19">
        <v>17</v>
      </c>
      <c r="E13" s="20">
        <v>70.833333333333343</v>
      </c>
      <c r="F13" s="19">
        <v>1</v>
      </c>
      <c r="G13" s="20">
        <v>4.1666666666666661</v>
      </c>
      <c r="H13" s="21">
        <f t="shared" ref="H13" si="6">E13+G13</f>
        <v>75.000000000000014</v>
      </c>
      <c r="I13" s="19">
        <v>1</v>
      </c>
      <c r="J13" s="20">
        <v>4.1666666666666661</v>
      </c>
      <c r="K13" s="19">
        <v>1</v>
      </c>
      <c r="L13" s="20">
        <v>4.1666666666666661</v>
      </c>
      <c r="M13" s="19">
        <v>2</v>
      </c>
      <c r="N13" s="20">
        <v>8.3333333333333321</v>
      </c>
      <c r="O13" s="22">
        <f t="shared" si="2"/>
        <v>16.666666666666664</v>
      </c>
      <c r="P13" s="19">
        <v>0</v>
      </c>
      <c r="Q13" s="20">
        <v>0</v>
      </c>
      <c r="R13" s="19">
        <v>0</v>
      </c>
      <c r="S13" s="20">
        <v>0</v>
      </c>
      <c r="T13" s="9"/>
      <c r="U13" s="10"/>
      <c r="V13" s="22">
        <f t="shared" si="3"/>
        <v>0</v>
      </c>
      <c r="W13" s="9"/>
      <c r="X13" s="10"/>
      <c r="Y13" s="11"/>
      <c r="Z13" s="19">
        <v>2</v>
      </c>
      <c r="AA13" s="12">
        <v>8.3333333333333321</v>
      </c>
    </row>
    <row r="14" spans="1:27" ht="15" customHeight="1" x14ac:dyDescent="0.2">
      <c r="A14" s="8" t="s">
        <v>113</v>
      </c>
      <c r="B14" s="8" t="s">
        <v>122</v>
      </c>
      <c r="C14" s="9">
        <f t="shared" si="0"/>
        <v>160</v>
      </c>
      <c r="D14" s="13">
        <v>66</v>
      </c>
      <c r="E14" s="20">
        <v>41.25</v>
      </c>
      <c r="F14" s="13">
        <v>42</v>
      </c>
      <c r="G14" s="20">
        <v>26.25</v>
      </c>
      <c r="H14" s="21">
        <f t="shared" ref="H14" si="7">G14+E14</f>
        <v>67.5</v>
      </c>
      <c r="I14" s="13">
        <v>26</v>
      </c>
      <c r="J14" s="20">
        <v>16.25</v>
      </c>
      <c r="K14" s="13">
        <v>16</v>
      </c>
      <c r="L14" s="20">
        <v>10</v>
      </c>
      <c r="M14" s="13">
        <v>4</v>
      </c>
      <c r="N14" s="20">
        <v>2.5</v>
      </c>
      <c r="O14" s="22">
        <f t="shared" si="2"/>
        <v>28.75</v>
      </c>
      <c r="P14" s="19">
        <v>1</v>
      </c>
      <c r="Q14" s="20">
        <v>0.625</v>
      </c>
      <c r="R14" s="13">
        <v>1</v>
      </c>
      <c r="S14" s="20">
        <v>0.625</v>
      </c>
      <c r="T14" s="13"/>
      <c r="U14" s="10"/>
      <c r="V14" s="22">
        <f t="shared" si="3"/>
        <v>1.25</v>
      </c>
      <c r="W14" s="13"/>
      <c r="X14" s="10"/>
      <c r="Y14" s="11"/>
      <c r="Z14" s="13">
        <v>4</v>
      </c>
      <c r="AA14" s="12">
        <v>2.5</v>
      </c>
    </row>
    <row r="15" spans="1:27" ht="15" customHeight="1" x14ac:dyDescent="0.2">
      <c r="A15" s="8" t="s">
        <v>113</v>
      </c>
      <c r="B15" s="8" t="s">
        <v>123</v>
      </c>
      <c r="C15" s="9">
        <f t="shared" si="0"/>
        <v>19</v>
      </c>
      <c r="D15" s="13">
        <v>3</v>
      </c>
      <c r="E15" s="20">
        <v>15.789473684210526</v>
      </c>
      <c r="F15" s="13">
        <v>14</v>
      </c>
      <c r="G15" s="20">
        <v>73.68421052631578</v>
      </c>
      <c r="H15" s="21">
        <f t="shared" ref="H15" si="8">E15+G15</f>
        <v>89.473684210526301</v>
      </c>
      <c r="I15" s="13">
        <v>2</v>
      </c>
      <c r="J15" s="20">
        <v>10.526315789473683</v>
      </c>
      <c r="K15" s="13">
        <v>0</v>
      </c>
      <c r="L15" s="20">
        <v>0</v>
      </c>
      <c r="M15" s="13">
        <v>0</v>
      </c>
      <c r="N15" s="20">
        <v>0</v>
      </c>
      <c r="O15" s="22">
        <f t="shared" si="2"/>
        <v>10.526315789473683</v>
      </c>
      <c r="P15" s="19">
        <v>0</v>
      </c>
      <c r="Q15" s="20">
        <v>0</v>
      </c>
      <c r="R15" s="13">
        <v>0</v>
      </c>
      <c r="S15" s="20">
        <v>0</v>
      </c>
      <c r="T15" s="13"/>
      <c r="U15" s="10"/>
      <c r="V15" s="22">
        <f t="shared" si="3"/>
        <v>0</v>
      </c>
      <c r="W15" s="13"/>
      <c r="X15" s="10"/>
      <c r="Y15" s="11"/>
      <c r="Z15" s="13">
        <v>0</v>
      </c>
      <c r="AA15" s="12">
        <v>0</v>
      </c>
    </row>
    <row r="16" spans="1:27" ht="15" customHeight="1" x14ac:dyDescent="0.2">
      <c r="A16" s="8" t="s">
        <v>113</v>
      </c>
      <c r="B16" s="8" t="s">
        <v>124</v>
      </c>
      <c r="C16" s="9">
        <f t="shared" si="0"/>
        <v>49</v>
      </c>
      <c r="D16" s="19">
        <v>21</v>
      </c>
      <c r="E16" s="20">
        <v>42.857142857142854</v>
      </c>
      <c r="F16" s="19">
        <v>21</v>
      </c>
      <c r="G16" s="20">
        <v>42.857142857142854</v>
      </c>
      <c r="H16" s="21">
        <f t="shared" ref="H16" si="9">G16+E16</f>
        <v>85.714285714285708</v>
      </c>
      <c r="I16" s="19">
        <v>3</v>
      </c>
      <c r="J16" s="20">
        <v>6.1224489795918364</v>
      </c>
      <c r="K16" s="19">
        <v>1</v>
      </c>
      <c r="L16" s="20">
        <v>2.0408163265306123</v>
      </c>
      <c r="M16" s="19">
        <v>2</v>
      </c>
      <c r="N16" s="20">
        <v>4.0816326530612246</v>
      </c>
      <c r="O16" s="22">
        <f t="shared" si="2"/>
        <v>12.244897959183675</v>
      </c>
      <c r="P16" s="19">
        <v>0</v>
      </c>
      <c r="Q16" s="20">
        <v>0</v>
      </c>
      <c r="R16" s="19">
        <v>1</v>
      </c>
      <c r="S16" s="20">
        <v>2.0408163265306123</v>
      </c>
      <c r="T16" s="9"/>
      <c r="U16" s="10"/>
      <c r="V16" s="22">
        <f t="shared" si="3"/>
        <v>2.0408163265306123</v>
      </c>
      <c r="W16" s="9"/>
      <c r="X16" s="10"/>
      <c r="Y16" s="11"/>
      <c r="Z16" s="19">
        <v>0</v>
      </c>
      <c r="AA16" s="12">
        <v>0</v>
      </c>
    </row>
    <row r="17" spans="1:27" ht="15" customHeight="1" x14ac:dyDescent="0.2">
      <c r="A17" s="8" t="s">
        <v>112</v>
      </c>
      <c r="B17" s="8" t="s">
        <v>92</v>
      </c>
      <c r="C17" s="9">
        <f t="shared" si="0"/>
        <v>6</v>
      </c>
      <c r="D17" s="19">
        <v>6</v>
      </c>
      <c r="E17" s="20">
        <v>100</v>
      </c>
      <c r="F17" s="19">
        <v>0</v>
      </c>
      <c r="G17" s="20">
        <v>0</v>
      </c>
      <c r="H17" s="21">
        <f t="shared" ref="H17" si="10">E17+G17</f>
        <v>100</v>
      </c>
      <c r="I17" s="19">
        <v>0</v>
      </c>
      <c r="J17" s="20">
        <v>0</v>
      </c>
      <c r="K17" s="19">
        <v>0</v>
      </c>
      <c r="L17" s="20">
        <v>0</v>
      </c>
      <c r="M17" s="19">
        <v>0</v>
      </c>
      <c r="N17" s="20">
        <v>0</v>
      </c>
      <c r="O17" s="22">
        <f t="shared" si="2"/>
        <v>0</v>
      </c>
      <c r="P17" s="19">
        <v>0</v>
      </c>
      <c r="Q17" s="20">
        <v>0</v>
      </c>
      <c r="R17" s="19">
        <v>0</v>
      </c>
      <c r="S17" s="20">
        <v>0</v>
      </c>
      <c r="T17" s="9"/>
      <c r="U17" s="10"/>
      <c r="V17" s="22">
        <f t="shared" si="3"/>
        <v>0</v>
      </c>
      <c r="W17" s="9"/>
      <c r="X17" s="10"/>
      <c r="Y17" s="11"/>
      <c r="Z17" s="19">
        <v>0</v>
      </c>
      <c r="AA17" s="12">
        <v>0</v>
      </c>
    </row>
    <row r="18" spans="1:27" ht="15" customHeight="1" x14ac:dyDescent="0.2">
      <c r="A18" s="8" t="s">
        <v>114</v>
      </c>
      <c r="B18" s="8" t="s">
        <v>125</v>
      </c>
      <c r="C18" s="9">
        <f t="shared" si="0"/>
        <v>64</v>
      </c>
      <c r="D18" s="19">
        <v>49</v>
      </c>
      <c r="E18" s="20">
        <v>76.5625</v>
      </c>
      <c r="F18" s="19">
        <v>6</v>
      </c>
      <c r="G18" s="20">
        <v>9.375</v>
      </c>
      <c r="H18" s="21">
        <f t="shared" ref="H18" si="11">G18+E18</f>
        <v>85.9375</v>
      </c>
      <c r="I18" s="19">
        <v>4</v>
      </c>
      <c r="J18" s="20">
        <v>6.25</v>
      </c>
      <c r="K18" s="19">
        <v>0</v>
      </c>
      <c r="L18" s="20">
        <v>0</v>
      </c>
      <c r="M18" s="19">
        <v>0</v>
      </c>
      <c r="N18" s="20">
        <v>0</v>
      </c>
      <c r="O18" s="22">
        <f t="shared" si="2"/>
        <v>6.25</v>
      </c>
      <c r="P18" s="19">
        <v>0</v>
      </c>
      <c r="Q18" s="20">
        <v>0</v>
      </c>
      <c r="R18" s="19">
        <v>0</v>
      </c>
      <c r="S18" s="20">
        <v>0</v>
      </c>
      <c r="T18" s="9"/>
      <c r="U18" s="10"/>
      <c r="V18" s="22">
        <f t="shared" si="3"/>
        <v>0</v>
      </c>
      <c r="W18" s="9"/>
      <c r="X18" s="10"/>
      <c r="Y18" s="11"/>
      <c r="Z18" s="19">
        <v>5</v>
      </c>
      <c r="AA18" s="12">
        <v>7.8125</v>
      </c>
    </row>
    <row r="19" spans="1:27" ht="12.75" thickBot="1" x14ac:dyDescent="0.25">
      <c r="A19" s="14" t="s">
        <v>109</v>
      </c>
      <c r="B19" s="14"/>
      <c r="C19" s="15">
        <f>SUM(C8:C18)</f>
        <v>827</v>
      </c>
      <c r="D19" s="15">
        <f>SUM(D8:D18)</f>
        <v>542</v>
      </c>
      <c r="E19" s="16">
        <f>(D19/C19)</f>
        <v>0.65538089480048367</v>
      </c>
      <c r="F19" s="15">
        <f>SUM(F8:F18)</f>
        <v>153</v>
      </c>
      <c r="G19" s="16">
        <f>(F19/C19)</f>
        <v>0.18500604594921402</v>
      </c>
      <c r="H19" s="16">
        <f>(E19+G19)</f>
        <v>0.84038694074969766</v>
      </c>
      <c r="I19" s="15">
        <f>SUM(I8:I18)</f>
        <v>58</v>
      </c>
      <c r="J19" s="16">
        <f>(I19/C19)</f>
        <v>7.0133010882708582E-2</v>
      </c>
      <c r="K19" s="15">
        <f>SUM(K8:K18)</f>
        <v>41</v>
      </c>
      <c r="L19" s="16">
        <f>(K19/C19)</f>
        <v>4.9576783555018135E-2</v>
      </c>
      <c r="M19" s="15">
        <f>SUM(M8:M18)</f>
        <v>17</v>
      </c>
      <c r="N19" s="16">
        <f>(M19/C19)</f>
        <v>2.0556227327690448E-2</v>
      </c>
      <c r="O19" s="16">
        <f>(J19+L19+N19)</f>
        <v>0.14026602176541716</v>
      </c>
      <c r="P19" s="15">
        <f>SUM(P8:P18)</f>
        <v>2</v>
      </c>
      <c r="Q19" s="23">
        <f>(P19/C19)</f>
        <v>2.4183796856106408E-3</v>
      </c>
      <c r="R19" s="15">
        <f>SUM(R8:R18)</f>
        <v>3</v>
      </c>
      <c r="S19" s="16">
        <f>(R19/C19)</f>
        <v>3.6275695284159614E-3</v>
      </c>
      <c r="T19" s="15"/>
      <c r="U19" s="16">
        <f>(T19/C19)</f>
        <v>0</v>
      </c>
      <c r="V19" s="16">
        <f>(Q19+S19+U19)</f>
        <v>6.0459492140266021E-3</v>
      </c>
      <c r="W19" s="15"/>
      <c r="X19" s="16">
        <f>(W19/C19)</f>
        <v>0</v>
      </c>
      <c r="Y19" s="16">
        <f>(X19)</f>
        <v>0</v>
      </c>
      <c r="Z19" s="15">
        <v>11</v>
      </c>
      <c r="AA19" s="16">
        <f>(Z19/C19)</f>
        <v>1.3301088270858524E-2</v>
      </c>
    </row>
    <row r="20" spans="1:27" ht="12.75" thickTop="1" x14ac:dyDescent="0.2"/>
  </sheetData>
  <mergeCells count="3">
    <mergeCell ref="A1:AA1"/>
    <mergeCell ref="A2:AA2"/>
    <mergeCell ref="A4:A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9"/>
  <sheetViews>
    <sheetView zoomScaleNormal="100" workbookViewId="0">
      <selection activeCell="I3" sqref="I3"/>
    </sheetView>
  </sheetViews>
  <sheetFormatPr defaultRowHeight="12" x14ac:dyDescent="0.2"/>
  <cols>
    <col min="1" max="7" width="9.140625" style="24"/>
    <col min="8" max="8" width="19.42578125" style="24" bestFit="1" customWidth="1"/>
    <col min="9" max="16384" width="9.140625" style="24"/>
  </cols>
  <sheetData>
    <row r="1" spans="1:31" ht="18.7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1" x14ac:dyDescent="0.2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1" x14ac:dyDescent="0.2">
      <c r="A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31" x14ac:dyDescent="0.2">
      <c r="A4" s="59" t="s">
        <v>128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1:31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3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1" s="62" customFormat="1" ht="12.75" thickBot="1" x14ac:dyDescent="0.25">
      <c r="A7" s="1" t="s">
        <v>2</v>
      </c>
      <c r="B7" s="1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3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3" t="s">
        <v>16</v>
      </c>
      <c r="P7" s="2" t="s">
        <v>17</v>
      </c>
      <c r="Q7" s="2" t="s">
        <v>18</v>
      </c>
      <c r="R7" s="2" t="s">
        <v>19</v>
      </c>
      <c r="S7" s="2" t="s">
        <v>20</v>
      </c>
      <c r="T7" s="2" t="s">
        <v>21</v>
      </c>
      <c r="U7" s="2" t="s">
        <v>22</v>
      </c>
      <c r="V7" s="3" t="s">
        <v>23</v>
      </c>
      <c r="W7" s="2" t="s">
        <v>24</v>
      </c>
      <c r="X7" s="2" t="s">
        <v>25</v>
      </c>
      <c r="Y7" s="2" t="s">
        <v>26</v>
      </c>
      <c r="Z7" s="2" t="s">
        <v>27</v>
      </c>
      <c r="AA7" s="3" t="s">
        <v>28</v>
      </c>
      <c r="AB7" s="2" t="s">
        <v>29</v>
      </c>
      <c r="AC7" s="3" t="s">
        <v>30</v>
      </c>
      <c r="AD7" s="61" t="s">
        <v>139</v>
      </c>
      <c r="AE7" s="24"/>
    </row>
    <row r="8" spans="1:31" s="62" customFormat="1" ht="12.75" thickTop="1" x14ac:dyDescent="0.2">
      <c r="A8" s="63" t="s">
        <v>39</v>
      </c>
      <c r="B8" s="63" t="s">
        <v>40</v>
      </c>
      <c r="C8" s="64">
        <v>416</v>
      </c>
      <c r="D8" s="64">
        <v>69</v>
      </c>
      <c r="E8" s="65">
        <v>0.16589999999999999</v>
      </c>
      <c r="F8" s="64">
        <v>53</v>
      </c>
      <c r="G8" s="65">
        <v>0.12740000000000001</v>
      </c>
      <c r="H8" s="66">
        <v>0.3</v>
      </c>
      <c r="I8" s="64">
        <v>60</v>
      </c>
      <c r="J8" s="65">
        <v>0.14419999999999999</v>
      </c>
      <c r="K8" s="64">
        <v>57</v>
      </c>
      <c r="L8" s="65">
        <v>0.13700000000000001</v>
      </c>
      <c r="M8" s="64">
        <v>53</v>
      </c>
      <c r="N8" s="65">
        <v>0.12740000000000001</v>
      </c>
      <c r="O8" s="67">
        <f t="shared" ref="O8:O38" si="0">SUM(J8,L8,N8)</f>
        <v>0.40860000000000002</v>
      </c>
      <c r="P8" s="64">
        <v>40</v>
      </c>
      <c r="Q8" s="65">
        <v>9.6199999999999994E-2</v>
      </c>
      <c r="R8" s="64">
        <v>20</v>
      </c>
      <c r="S8" s="65">
        <v>4.8099999999999997E-2</v>
      </c>
      <c r="T8" s="64">
        <v>26</v>
      </c>
      <c r="U8" s="65">
        <v>6.25E-2</v>
      </c>
      <c r="V8" s="67">
        <v>21</v>
      </c>
      <c r="W8" s="64">
        <v>11</v>
      </c>
      <c r="X8" s="65">
        <v>2.64E-2</v>
      </c>
      <c r="Y8" s="64">
        <v>15</v>
      </c>
      <c r="Z8" s="65">
        <v>3.61E-2</v>
      </c>
      <c r="AA8" s="67">
        <v>7</v>
      </c>
      <c r="AB8" s="64">
        <v>12</v>
      </c>
      <c r="AC8" s="50">
        <v>2.8799999999999999E-2</v>
      </c>
      <c r="AD8" s="64"/>
      <c r="AE8" s="24"/>
    </row>
    <row r="9" spans="1:31" s="62" customFormat="1" x14ac:dyDescent="0.2">
      <c r="A9" s="8" t="s">
        <v>75</v>
      </c>
      <c r="B9" s="8" t="s">
        <v>76</v>
      </c>
      <c r="C9" s="68">
        <f>SUM(D9,F9,I9,K9,M9,P9,R9,T9,W9,Y9,AB9)</f>
        <v>38</v>
      </c>
      <c r="D9" s="69">
        <v>5</v>
      </c>
      <c r="E9" s="70">
        <v>13.157894736842104</v>
      </c>
      <c r="F9" s="68">
        <v>6</v>
      </c>
      <c r="G9" s="70">
        <v>15.789473684210526</v>
      </c>
      <c r="H9" s="71">
        <f t="shared" ref="H9:H40" si="1">SUM(E9,G9)</f>
        <v>28.94736842105263</v>
      </c>
      <c r="I9" s="68">
        <v>6</v>
      </c>
      <c r="J9" s="70">
        <v>15.789473684210526</v>
      </c>
      <c r="K9" s="68">
        <v>7</v>
      </c>
      <c r="L9" s="70">
        <v>18.421052631578945</v>
      </c>
      <c r="M9" s="68">
        <v>6</v>
      </c>
      <c r="N9" s="70">
        <v>15.789473684210526</v>
      </c>
      <c r="O9" s="71">
        <f t="shared" si="0"/>
        <v>50</v>
      </c>
      <c r="P9" s="68">
        <v>2</v>
      </c>
      <c r="Q9" s="70">
        <v>5.2631578947368416</v>
      </c>
      <c r="R9" s="68">
        <v>2</v>
      </c>
      <c r="S9" s="70">
        <v>5.2631578947368416</v>
      </c>
      <c r="T9" s="68">
        <v>0</v>
      </c>
      <c r="U9" s="70">
        <v>0</v>
      </c>
      <c r="V9" s="71">
        <f t="shared" ref="V9:V40" si="2">SUM(Q9,S9,U9)</f>
        <v>10.526315789473683</v>
      </c>
      <c r="W9" s="68">
        <v>1</v>
      </c>
      <c r="X9" s="70">
        <v>2.6315789473684208</v>
      </c>
      <c r="Y9" s="68">
        <v>1</v>
      </c>
      <c r="Z9" s="70">
        <v>2.6315789473684208</v>
      </c>
      <c r="AA9" s="71">
        <f t="shared" ref="AA9:AA15" si="3">SUM(X9,Z9)</f>
        <v>5.2631578947368416</v>
      </c>
      <c r="AB9" s="68">
        <v>2</v>
      </c>
      <c r="AC9" s="72">
        <v>5.2631578947368416</v>
      </c>
      <c r="AD9" s="73">
        <v>2.8973684210526316</v>
      </c>
      <c r="AE9" s="24"/>
    </row>
    <row r="10" spans="1:31" s="62" customFormat="1" x14ac:dyDescent="0.2">
      <c r="A10" s="8" t="s">
        <v>98</v>
      </c>
      <c r="B10" s="8" t="s">
        <v>99</v>
      </c>
      <c r="C10" s="68">
        <f>SUM(D10,F10,I10,K10,M10,P10,R10,T10,W10,Y10,AB10)</f>
        <v>228</v>
      </c>
      <c r="D10" s="69">
        <v>31</v>
      </c>
      <c r="E10" s="70">
        <v>13.596491228070176</v>
      </c>
      <c r="F10" s="68">
        <v>31</v>
      </c>
      <c r="G10" s="70">
        <v>13.596491228070176</v>
      </c>
      <c r="H10" s="71">
        <f t="shared" si="1"/>
        <v>27.192982456140353</v>
      </c>
      <c r="I10" s="68">
        <v>32</v>
      </c>
      <c r="J10" s="70">
        <v>14.035087719298245</v>
      </c>
      <c r="K10" s="68">
        <v>37</v>
      </c>
      <c r="L10" s="70">
        <v>16.228070175438596</v>
      </c>
      <c r="M10" s="68">
        <v>28</v>
      </c>
      <c r="N10" s="70">
        <v>12.280701754385964</v>
      </c>
      <c r="O10" s="71">
        <f t="shared" si="0"/>
        <v>42.543859649122808</v>
      </c>
      <c r="P10" s="68">
        <v>26</v>
      </c>
      <c r="Q10" s="70">
        <v>11.403508771929824</v>
      </c>
      <c r="R10" s="68">
        <v>19</v>
      </c>
      <c r="S10" s="70">
        <v>8.3333333333333321</v>
      </c>
      <c r="T10" s="68">
        <v>9</v>
      </c>
      <c r="U10" s="70">
        <v>3.9473684210526314</v>
      </c>
      <c r="V10" s="71">
        <f t="shared" si="2"/>
        <v>23.684210526315788</v>
      </c>
      <c r="W10" s="68">
        <v>2</v>
      </c>
      <c r="X10" s="70">
        <v>0.8771929824561403</v>
      </c>
      <c r="Y10" s="68">
        <v>6</v>
      </c>
      <c r="Z10" s="70">
        <v>2.6315789473684208</v>
      </c>
      <c r="AA10" s="71">
        <f t="shared" si="3"/>
        <v>3.5087719298245612</v>
      </c>
      <c r="AB10" s="68">
        <v>7</v>
      </c>
      <c r="AC10" s="72">
        <v>3.070175438596491</v>
      </c>
      <c r="AD10" s="73">
        <v>2.8622807017543863</v>
      </c>
      <c r="AE10" s="24"/>
    </row>
    <row r="11" spans="1:31" s="62" customFormat="1" x14ac:dyDescent="0.2">
      <c r="A11" s="8" t="s">
        <v>79</v>
      </c>
      <c r="B11" s="8" t="s">
        <v>80</v>
      </c>
      <c r="C11" s="68">
        <f>SUM(D11,F11,I11,K11,M11,P11,R11,T11,W11,Y11,AB11)</f>
        <v>45</v>
      </c>
      <c r="D11" s="69">
        <v>8</v>
      </c>
      <c r="E11" s="70">
        <v>17.777777777777779</v>
      </c>
      <c r="F11" s="68">
        <v>9</v>
      </c>
      <c r="G11" s="70">
        <v>20</v>
      </c>
      <c r="H11" s="71">
        <f t="shared" si="1"/>
        <v>37.777777777777779</v>
      </c>
      <c r="I11" s="68">
        <v>5</v>
      </c>
      <c r="J11" s="70">
        <v>11.111111111111111</v>
      </c>
      <c r="K11" s="68">
        <v>1</v>
      </c>
      <c r="L11" s="70">
        <v>2.2222222222222223</v>
      </c>
      <c r="M11" s="68">
        <v>2</v>
      </c>
      <c r="N11" s="70">
        <v>4.4444444444444446</v>
      </c>
      <c r="O11" s="71">
        <f t="shared" si="0"/>
        <v>17.777777777777779</v>
      </c>
      <c r="P11" s="68">
        <v>6</v>
      </c>
      <c r="Q11" s="70">
        <v>13.333333333333334</v>
      </c>
      <c r="R11" s="68">
        <v>6</v>
      </c>
      <c r="S11" s="70">
        <v>13.333333333333334</v>
      </c>
      <c r="T11" s="68">
        <v>2</v>
      </c>
      <c r="U11" s="70">
        <v>4.4444444444444446</v>
      </c>
      <c r="V11" s="71">
        <f t="shared" si="2"/>
        <v>31.111111111111114</v>
      </c>
      <c r="W11" s="68">
        <v>0</v>
      </c>
      <c r="X11" s="70">
        <v>0</v>
      </c>
      <c r="Y11" s="68">
        <v>6</v>
      </c>
      <c r="Z11" s="70">
        <v>13.333333333333334</v>
      </c>
      <c r="AA11" s="71">
        <f t="shared" si="3"/>
        <v>13.333333333333334</v>
      </c>
      <c r="AB11" s="68">
        <v>0</v>
      </c>
      <c r="AC11" s="72">
        <v>0</v>
      </c>
      <c r="AD11" s="68"/>
      <c r="AE11" s="24"/>
    </row>
    <row r="12" spans="1:31" s="62" customFormat="1" x14ac:dyDescent="0.2">
      <c r="A12" s="8" t="s">
        <v>34</v>
      </c>
      <c r="B12" s="8" t="s">
        <v>35</v>
      </c>
      <c r="C12" s="68">
        <f xml:space="preserve"> SUM(D12,F12,I12,K12,M12,P12,R12,T12,W12,Y12,AB12)</f>
        <v>268</v>
      </c>
      <c r="D12" s="69">
        <v>79</v>
      </c>
      <c r="E12" s="70">
        <v>29.477611940298509</v>
      </c>
      <c r="F12" s="68">
        <v>37</v>
      </c>
      <c r="G12" s="70">
        <v>13.805970149253731</v>
      </c>
      <c r="H12" s="71">
        <f t="shared" si="1"/>
        <v>43.28358208955224</v>
      </c>
      <c r="I12" s="68">
        <v>34</v>
      </c>
      <c r="J12" s="70">
        <v>12.686567164179104</v>
      </c>
      <c r="K12" s="68">
        <v>30</v>
      </c>
      <c r="L12" s="70">
        <v>11.194029850746269</v>
      </c>
      <c r="M12" s="68">
        <v>26</v>
      </c>
      <c r="N12" s="70">
        <v>9.7014925373134329</v>
      </c>
      <c r="O12" s="71">
        <f t="shared" si="0"/>
        <v>33.582089552238806</v>
      </c>
      <c r="P12" s="68">
        <v>12</v>
      </c>
      <c r="Q12" s="70">
        <v>4.4776119402985071</v>
      </c>
      <c r="R12" s="68">
        <v>19</v>
      </c>
      <c r="S12" s="70">
        <v>7.08955223880597</v>
      </c>
      <c r="T12" s="68">
        <v>6</v>
      </c>
      <c r="U12" s="70">
        <v>2.2388059701492535</v>
      </c>
      <c r="V12" s="71">
        <f t="shared" si="2"/>
        <v>13.805970149253731</v>
      </c>
      <c r="W12" s="68">
        <v>4</v>
      </c>
      <c r="X12" s="70">
        <v>1.4925373134328357</v>
      </c>
      <c r="Y12" s="68">
        <v>7</v>
      </c>
      <c r="Z12" s="70">
        <v>2.6119402985074625</v>
      </c>
      <c r="AA12" s="71">
        <f t="shared" si="3"/>
        <v>4.1044776119402986</v>
      </c>
      <c r="AB12" s="68">
        <v>14</v>
      </c>
      <c r="AC12" s="72">
        <v>5.2238805970149249</v>
      </c>
      <c r="AD12" s="68">
        <v>3.03</v>
      </c>
      <c r="AE12" s="24"/>
    </row>
    <row r="13" spans="1:31" s="62" customFormat="1" x14ac:dyDescent="0.2">
      <c r="A13" s="8" t="s">
        <v>34</v>
      </c>
      <c r="B13" s="8" t="s">
        <v>36</v>
      </c>
      <c r="C13" s="68">
        <f xml:space="preserve"> SUM(D13,F13,I13,K13,M13,P13,R13,T13,W13,Y13,AB13)</f>
        <v>272</v>
      </c>
      <c r="D13" s="69">
        <v>164</v>
      </c>
      <c r="E13" s="70">
        <v>60.294117647058819</v>
      </c>
      <c r="F13" s="68">
        <v>44</v>
      </c>
      <c r="G13" s="70">
        <v>16.176470588235293</v>
      </c>
      <c r="H13" s="71">
        <f t="shared" si="1"/>
        <v>76.470588235294116</v>
      </c>
      <c r="I13" s="68">
        <v>18</v>
      </c>
      <c r="J13" s="70">
        <v>6.6176470588235299</v>
      </c>
      <c r="K13" s="68">
        <v>18</v>
      </c>
      <c r="L13" s="70">
        <v>6.6176470588235299</v>
      </c>
      <c r="M13" s="68">
        <v>8</v>
      </c>
      <c r="N13" s="70">
        <v>2.9411764705882351</v>
      </c>
      <c r="O13" s="71">
        <f t="shared" si="0"/>
        <v>16.176470588235293</v>
      </c>
      <c r="P13" s="68">
        <v>5</v>
      </c>
      <c r="Q13" s="70">
        <v>1.8382352941176472</v>
      </c>
      <c r="R13" s="68">
        <v>3</v>
      </c>
      <c r="S13" s="70">
        <v>1.1029411764705883</v>
      </c>
      <c r="T13" s="68">
        <v>1</v>
      </c>
      <c r="U13" s="70">
        <v>0.36764705882352938</v>
      </c>
      <c r="V13" s="71">
        <f t="shared" si="2"/>
        <v>3.3088235294117649</v>
      </c>
      <c r="W13" s="68">
        <v>0</v>
      </c>
      <c r="X13" s="70">
        <v>0</v>
      </c>
      <c r="Y13" s="68">
        <v>6</v>
      </c>
      <c r="Z13" s="70">
        <v>2.2058823529411766</v>
      </c>
      <c r="AA13" s="71">
        <f t="shared" si="3"/>
        <v>2.2058823529411766</v>
      </c>
      <c r="AB13" s="68">
        <v>5</v>
      </c>
      <c r="AC13" s="72">
        <v>1.8382352941176472</v>
      </c>
      <c r="AD13" s="73">
        <v>3.5992647058823528</v>
      </c>
      <c r="AE13" s="24"/>
    </row>
    <row r="14" spans="1:31" s="62" customFormat="1" x14ac:dyDescent="0.2">
      <c r="A14" s="8" t="s">
        <v>37</v>
      </c>
      <c r="B14" s="8" t="s">
        <v>37</v>
      </c>
      <c r="C14" s="74">
        <f xml:space="preserve"> SUM(D14,F14,I14,K14,M14,P14,R14,T14,W14,Y14,AB14)</f>
        <v>1050</v>
      </c>
      <c r="D14" s="74">
        <v>191</v>
      </c>
      <c r="E14" s="75">
        <v>18.19047619047619</v>
      </c>
      <c r="F14" s="74">
        <v>88</v>
      </c>
      <c r="G14" s="75">
        <v>8.3809523809523814</v>
      </c>
      <c r="H14" s="67">
        <f t="shared" si="1"/>
        <v>26.571428571428569</v>
      </c>
      <c r="I14" s="74">
        <v>129</v>
      </c>
      <c r="J14" s="75">
        <v>12.285714285714286</v>
      </c>
      <c r="K14" s="74">
        <v>154</v>
      </c>
      <c r="L14" s="75">
        <v>14.666666666666666</v>
      </c>
      <c r="M14" s="74">
        <v>132</v>
      </c>
      <c r="N14" s="75">
        <v>12.571428571428573</v>
      </c>
      <c r="O14" s="67">
        <f t="shared" si="0"/>
        <v>39.523809523809526</v>
      </c>
      <c r="P14" s="74">
        <v>97</v>
      </c>
      <c r="Q14" s="75">
        <v>9.238095238095239</v>
      </c>
      <c r="R14" s="74">
        <v>109</v>
      </c>
      <c r="S14" s="75">
        <v>10.380952380952381</v>
      </c>
      <c r="T14" s="74">
        <v>68</v>
      </c>
      <c r="U14" s="75">
        <v>6.4761904761904754</v>
      </c>
      <c r="V14" s="67">
        <f t="shared" si="2"/>
        <v>26.095238095238095</v>
      </c>
      <c r="W14" s="74">
        <v>37</v>
      </c>
      <c r="X14" s="75">
        <v>3.5238095238095237</v>
      </c>
      <c r="Y14" s="74">
        <v>26</v>
      </c>
      <c r="Z14" s="75">
        <v>2.4761904761904763</v>
      </c>
      <c r="AA14" s="67">
        <f t="shared" si="3"/>
        <v>6</v>
      </c>
      <c r="AB14" s="74">
        <v>19</v>
      </c>
      <c r="AC14" s="76">
        <v>1.8095238095238095</v>
      </c>
      <c r="AD14" s="77">
        <v>2.8233333333333333</v>
      </c>
      <c r="AE14" s="24"/>
    </row>
    <row r="15" spans="1:31" s="62" customFormat="1" x14ac:dyDescent="0.2">
      <c r="A15" s="8" t="s">
        <v>39</v>
      </c>
      <c r="B15" s="8" t="s">
        <v>41</v>
      </c>
      <c r="C15" s="68">
        <f xml:space="preserve"> SUM(D15,F15,I15,K15,M15,P15,R15,T15,W15,Y15,AB15)</f>
        <v>164</v>
      </c>
      <c r="D15" s="69">
        <v>30</v>
      </c>
      <c r="E15" s="70">
        <v>18.292682926829269</v>
      </c>
      <c r="F15" s="68">
        <v>21</v>
      </c>
      <c r="G15" s="70">
        <v>12.804878048780488</v>
      </c>
      <c r="H15" s="71">
        <f t="shared" si="1"/>
        <v>31.097560975609756</v>
      </c>
      <c r="I15" s="68">
        <v>19</v>
      </c>
      <c r="J15" s="70">
        <v>11.585365853658537</v>
      </c>
      <c r="K15" s="68">
        <v>23</v>
      </c>
      <c r="L15" s="70">
        <v>14.02439024390244</v>
      </c>
      <c r="M15" s="68">
        <v>22</v>
      </c>
      <c r="N15" s="70">
        <v>13.414634146341465</v>
      </c>
      <c r="O15" s="71">
        <f t="shared" si="0"/>
        <v>39.024390243902438</v>
      </c>
      <c r="P15" s="68">
        <v>17</v>
      </c>
      <c r="Q15" s="70">
        <v>10.365853658536585</v>
      </c>
      <c r="R15" s="68">
        <v>16</v>
      </c>
      <c r="S15" s="70">
        <v>9.7560975609756095</v>
      </c>
      <c r="T15" s="68">
        <v>9</v>
      </c>
      <c r="U15" s="70">
        <v>5.4878048780487809</v>
      </c>
      <c r="V15" s="71">
        <f t="shared" si="2"/>
        <v>25.609756097560975</v>
      </c>
      <c r="W15" s="68">
        <v>5</v>
      </c>
      <c r="X15" s="70">
        <v>3.0487804878048781</v>
      </c>
      <c r="Y15" s="68">
        <v>1</v>
      </c>
      <c r="Z15" s="70">
        <v>0.6097560975609756</v>
      </c>
      <c r="AA15" s="71">
        <f t="shared" si="3"/>
        <v>3.6585365853658538</v>
      </c>
      <c r="AB15" s="68">
        <v>1</v>
      </c>
      <c r="AC15" s="72">
        <v>0.6097560975609756</v>
      </c>
      <c r="AD15" s="73">
        <v>2.9432926829268293</v>
      </c>
      <c r="AE15" s="24"/>
    </row>
    <row r="16" spans="1:31" s="62" customFormat="1" x14ac:dyDescent="0.2">
      <c r="A16" s="8" t="s">
        <v>38</v>
      </c>
      <c r="B16" s="8" t="s">
        <v>38</v>
      </c>
      <c r="C16" s="68">
        <f xml:space="preserve"> SUM(D16,F16,I16,K16,M16,P16,R16,T16,W16,Y16,AB16)</f>
        <v>3</v>
      </c>
      <c r="D16" s="69">
        <v>3</v>
      </c>
      <c r="E16" s="70">
        <v>100</v>
      </c>
      <c r="F16" s="68">
        <v>0</v>
      </c>
      <c r="G16" s="70">
        <v>0</v>
      </c>
      <c r="H16" s="71">
        <f t="shared" si="1"/>
        <v>100</v>
      </c>
      <c r="I16" s="68">
        <v>0</v>
      </c>
      <c r="J16" s="70">
        <v>0</v>
      </c>
      <c r="K16" s="68">
        <v>0</v>
      </c>
      <c r="L16" s="70">
        <v>0</v>
      </c>
      <c r="M16" s="68">
        <v>0</v>
      </c>
      <c r="N16" s="70">
        <v>0</v>
      </c>
      <c r="O16" s="71">
        <f t="shared" si="0"/>
        <v>0</v>
      </c>
      <c r="P16" s="68">
        <v>0</v>
      </c>
      <c r="Q16" s="70">
        <v>0</v>
      </c>
      <c r="R16" s="68">
        <v>0</v>
      </c>
      <c r="S16" s="70">
        <v>0</v>
      </c>
      <c r="T16" s="68">
        <v>0</v>
      </c>
      <c r="U16" s="70">
        <v>0</v>
      </c>
      <c r="V16" s="71">
        <f t="shared" si="2"/>
        <v>0</v>
      </c>
      <c r="W16" s="68">
        <v>0</v>
      </c>
      <c r="X16" s="52">
        <v>0</v>
      </c>
      <c r="Y16" s="68">
        <v>0</v>
      </c>
      <c r="Z16" s="52">
        <v>0</v>
      </c>
      <c r="AA16" s="71">
        <v>0</v>
      </c>
      <c r="AB16" s="68">
        <v>0</v>
      </c>
      <c r="AC16" s="49">
        <v>0</v>
      </c>
      <c r="AD16" s="68">
        <v>4</v>
      </c>
      <c r="AE16" s="24"/>
    </row>
    <row r="17" spans="1:31" s="62" customFormat="1" x14ac:dyDescent="0.2">
      <c r="A17" s="8" t="s">
        <v>31</v>
      </c>
      <c r="B17" s="8" t="s">
        <v>32</v>
      </c>
      <c r="C17" s="78">
        <f>SUM(D17,F17,I17,K17,M17,P17,R17,T17,W17,Y17,AB17)</f>
        <v>18</v>
      </c>
      <c r="D17" s="79">
        <v>8</v>
      </c>
      <c r="E17" s="70">
        <v>44.444444444444443</v>
      </c>
      <c r="F17" s="78">
        <v>5</v>
      </c>
      <c r="G17" s="70">
        <v>27.777777777777779</v>
      </c>
      <c r="H17" s="71">
        <f t="shared" si="1"/>
        <v>72.222222222222229</v>
      </c>
      <c r="I17" s="78">
        <v>1</v>
      </c>
      <c r="J17" s="70">
        <v>5.5555555555555554</v>
      </c>
      <c r="K17" s="78">
        <v>2</v>
      </c>
      <c r="L17" s="70">
        <v>11.111111111111111</v>
      </c>
      <c r="M17" s="78">
        <v>1</v>
      </c>
      <c r="N17" s="70">
        <v>5.5555555555555554</v>
      </c>
      <c r="O17" s="71">
        <f t="shared" si="0"/>
        <v>22.222222222222221</v>
      </c>
      <c r="P17" s="78">
        <v>1</v>
      </c>
      <c r="Q17" s="70">
        <v>5.5555555555555554</v>
      </c>
      <c r="R17" s="78">
        <v>0</v>
      </c>
      <c r="S17" s="70">
        <v>0</v>
      </c>
      <c r="T17" s="78">
        <v>0</v>
      </c>
      <c r="U17" s="70">
        <v>0</v>
      </c>
      <c r="V17" s="71">
        <f t="shared" si="2"/>
        <v>5.5555555555555554</v>
      </c>
      <c r="W17" s="78">
        <v>0</v>
      </c>
      <c r="X17" s="70">
        <v>0</v>
      </c>
      <c r="Y17" s="78">
        <v>0</v>
      </c>
      <c r="Z17" s="70">
        <v>0</v>
      </c>
      <c r="AA17" s="71">
        <f t="shared" ref="AA17:AA48" si="4">SUM(X17,Z17)</f>
        <v>0</v>
      </c>
      <c r="AB17" s="78">
        <v>0</v>
      </c>
      <c r="AC17" s="49">
        <v>0</v>
      </c>
      <c r="AD17" s="78"/>
      <c r="AE17" s="24"/>
    </row>
    <row r="18" spans="1:31" s="62" customFormat="1" x14ac:dyDescent="0.2">
      <c r="A18" s="8" t="s">
        <v>39</v>
      </c>
      <c r="B18" s="8" t="s">
        <v>42</v>
      </c>
      <c r="C18" s="68">
        <f xml:space="preserve"> SUM(D18,F18,I18,K18,M18,P18,R18,T18,W18,Y18,AB18)</f>
        <v>251</v>
      </c>
      <c r="D18" s="69">
        <v>54</v>
      </c>
      <c r="E18" s="70">
        <v>21.513944223107568</v>
      </c>
      <c r="F18" s="68">
        <v>45</v>
      </c>
      <c r="G18" s="70">
        <v>17.928286852589643</v>
      </c>
      <c r="H18" s="71">
        <f t="shared" si="1"/>
        <v>39.442231075697208</v>
      </c>
      <c r="I18" s="68">
        <v>34</v>
      </c>
      <c r="J18" s="70">
        <v>13.545816733067728</v>
      </c>
      <c r="K18" s="68">
        <v>48</v>
      </c>
      <c r="L18" s="70">
        <v>19.123505976095618</v>
      </c>
      <c r="M18" s="68">
        <v>32</v>
      </c>
      <c r="N18" s="70">
        <v>12.749003984063744</v>
      </c>
      <c r="O18" s="71">
        <f t="shared" si="0"/>
        <v>45.418326693227087</v>
      </c>
      <c r="P18" s="68">
        <v>13</v>
      </c>
      <c r="Q18" s="70">
        <v>5.1792828685258963</v>
      </c>
      <c r="R18" s="68">
        <v>16</v>
      </c>
      <c r="S18" s="70">
        <v>6.3745019920318722</v>
      </c>
      <c r="T18" s="68">
        <v>6</v>
      </c>
      <c r="U18" s="70">
        <v>2.3904382470119523</v>
      </c>
      <c r="V18" s="71">
        <f t="shared" si="2"/>
        <v>13.944223107569721</v>
      </c>
      <c r="W18" s="68">
        <v>0</v>
      </c>
      <c r="X18" s="70">
        <v>0</v>
      </c>
      <c r="Y18" s="68">
        <v>2</v>
      </c>
      <c r="Z18" s="70">
        <v>0.79681274900398402</v>
      </c>
      <c r="AA18" s="71">
        <f t="shared" si="4"/>
        <v>0.79681274900398402</v>
      </c>
      <c r="AB18" s="68">
        <v>1</v>
      </c>
      <c r="AC18" s="72">
        <v>0.39840637450199201</v>
      </c>
      <c r="AD18" s="73">
        <v>3.1840637450199205</v>
      </c>
      <c r="AE18" s="24"/>
    </row>
    <row r="19" spans="1:31" s="62" customFormat="1" x14ac:dyDescent="0.2">
      <c r="A19" s="8" t="s">
        <v>48</v>
      </c>
      <c r="B19" s="8" t="s">
        <v>48</v>
      </c>
      <c r="C19" s="68">
        <f>SUM(D19,F19,I19,K19,M19,P19,R19,T19,W19,Y19,AB19)</f>
        <v>372</v>
      </c>
      <c r="D19" s="69">
        <v>56</v>
      </c>
      <c r="E19" s="70">
        <v>15.053763440860216</v>
      </c>
      <c r="F19" s="68">
        <v>22</v>
      </c>
      <c r="G19" s="70">
        <v>5.913978494623656</v>
      </c>
      <c r="H19" s="71">
        <f t="shared" si="1"/>
        <v>20.967741935483872</v>
      </c>
      <c r="I19" s="68">
        <v>33</v>
      </c>
      <c r="J19" s="70">
        <v>8.870967741935484</v>
      </c>
      <c r="K19" s="68">
        <v>35</v>
      </c>
      <c r="L19" s="70">
        <v>9.408602150537634</v>
      </c>
      <c r="M19" s="68">
        <v>39</v>
      </c>
      <c r="N19" s="70">
        <v>10.483870967741936</v>
      </c>
      <c r="O19" s="71">
        <f t="shared" si="0"/>
        <v>28.763440860215056</v>
      </c>
      <c r="P19" s="68">
        <v>39</v>
      </c>
      <c r="Q19" s="70">
        <v>10.483870967741936</v>
      </c>
      <c r="R19" s="68">
        <v>38</v>
      </c>
      <c r="S19" s="70">
        <v>10.21505376344086</v>
      </c>
      <c r="T19" s="68">
        <v>31</v>
      </c>
      <c r="U19" s="70">
        <v>8.3333333333333321</v>
      </c>
      <c r="V19" s="71">
        <f t="shared" si="2"/>
        <v>29.032258064516128</v>
      </c>
      <c r="W19" s="68">
        <v>16</v>
      </c>
      <c r="X19" s="70">
        <v>4.3010752688172049</v>
      </c>
      <c r="Y19" s="68">
        <v>33</v>
      </c>
      <c r="Z19" s="70">
        <v>8.870967741935484</v>
      </c>
      <c r="AA19" s="71">
        <f t="shared" si="4"/>
        <v>13.172043010752688</v>
      </c>
      <c r="AB19" s="68">
        <v>30</v>
      </c>
      <c r="AC19" s="72">
        <v>8.064516129032258</v>
      </c>
      <c r="AD19" s="73">
        <v>2.4107526881720429</v>
      </c>
      <c r="AE19" s="24"/>
    </row>
    <row r="20" spans="1:31" s="62" customFormat="1" x14ac:dyDescent="0.2">
      <c r="A20" s="8" t="s">
        <v>39</v>
      </c>
      <c r="B20" s="8" t="s">
        <v>127</v>
      </c>
      <c r="C20" s="68">
        <f xml:space="preserve"> SUM(D20,F20,I20,K20,M20,P20,R20,T20,W20,Y20,AB20)</f>
        <v>21</v>
      </c>
      <c r="D20" s="69">
        <v>5</v>
      </c>
      <c r="E20" s="70">
        <v>23.809523809523807</v>
      </c>
      <c r="F20" s="68">
        <v>13</v>
      </c>
      <c r="G20" s="70">
        <v>61.904761904761905</v>
      </c>
      <c r="H20" s="71">
        <f t="shared" si="1"/>
        <v>85.714285714285708</v>
      </c>
      <c r="I20" s="68">
        <v>2</v>
      </c>
      <c r="J20" s="70">
        <v>9.5238095238095237</v>
      </c>
      <c r="K20" s="68">
        <v>0</v>
      </c>
      <c r="L20" s="70">
        <v>0</v>
      </c>
      <c r="M20" s="68">
        <v>0</v>
      </c>
      <c r="N20" s="70">
        <v>0</v>
      </c>
      <c r="O20" s="71">
        <f t="shared" si="0"/>
        <v>9.5238095238095237</v>
      </c>
      <c r="P20" s="68">
        <v>0</v>
      </c>
      <c r="Q20" s="70">
        <v>0</v>
      </c>
      <c r="R20" s="68">
        <v>0</v>
      </c>
      <c r="S20" s="70">
        <v>0</v>
      </c>
      <c r="T20" s="68">
        <v>0</v>
      </c>
      <c r="U20" s="70">
        <v>0</v>
      </c>
      <c r="V20" s="71">
        <f t="shared" si="2"/>
        <v>0</v>
      </c>
      <c r="W20" s="68">
        <v>0</v>
      </c>
      <c r="X20" s="70">
        <v>0</v>
      </c>
      <c r="Y20" s="68">
        <v>0</v>
      </c>
      <c r="Z20" s="70">
        <v>0</v>
      </c>
      <c r="AA20" s="71">
        <f t="shared" si="4"/>
        <v>0</v>
      </c>
      <c r="AB20" s="68">
        <v>1</v>
      </c>
      <c r="AC20" s="72">
        <v>4.7619047619047619</v>
      </c>
      <c r="AD20" s="73">
        <v>3.5571428571428574</v>
      </c>
      <c r="AE20" s="24"/>
    </row>
    <row r="21" spans="1:31" s="62" customFormat="1" x14ac:dyDescent="0.2">
      <c r="A21" s="8" t="s">
        <v>49</v>
      </c>
      <c r="B21" s="8" t="s">
        <v>50</v>
      </c>
      <c r="C21" s="68">
        <f t="shared" ref="C21:C26" si="5">SUM(D21,F21,I21,K21,M21,P21,R21,T21,W21,Y21,AB21)</f>
        <v>195</v>
      </c>
      <c r="D21" s="69">
        <v>74</v>
      </c>
      <c r="E21" s="70">
        <v>37.948717948717949</v>
      </c>
      <c r="F21" s="68">
        <v>27</v>
      </c>
      <c r="G21" s="70">
        <v>13.846153846153847</v>
      </c>
      <c r="H21" s="71">
        <f t="shared" si="1"/>
        <v>51.794871794871796</v>
      </c>
      <c r="I21" s="68">
        <v>25</v>
      </c>
      <c r="J21" s="70">
        <v>12.820512820512819</v>
      </c>
      <c r="K21" s="68">
        <v>28</v>
      </c>
      <c r="L21" s="70">
        <v>14.358974358974358</v>
      </c>
      <c r="M21" s="68">
        <v>13</v>
      </c>
      <c r="N21" s="70">
        <v>6.666666666666667</v>
      </c>
      <c r="O21" s="71">
        <f t="shared" si="0"/>
        <v>33.84615384615384</v>
      </c>
      <c r="P21" s="68">
        <v>5</v>
      </c>
      <c r="Q21" s="70">
        <v>2.5641025641025639</v>
      </c>
      <c r="R21" s="68">
        <v>10</v>
      </c>
      <c r="S21" s="70">
        <v>5.1282051282051277</v>
      </c>
      <c r="T21" s="68">
        <v>5</v>
      </c>
      <c r="U21" s="70">
        <v>2.5641025641025639</v>
      </c>
      <c r="V21" s="71">
        <f t="shared" si="2"/>
        <v>10.256410256410255</v>
      </c>
      <c r="W21" s="68">
        <v>1</v>
      </c>
      <c r="X21" s="70">
        <v>0.51282051282051277</v>
      </c>
      <c r="Y21" s="68">
        <v>1</v>
      </c>
      <c r="Z21" s="70">
        <v>0.51282051282051277</v>
      </c>
      <c r="AA21" s="71">
        <f t="shared" si="4"/>
        <v>1.0256410256410255</v>
      </c>
      <c r="AB21" s="68">
        <v>6</v>
      </c>
      <c r="AC21" s="72">
        <v>3.0769230769230771</v>
      </c>
      <c r="AD21" s="73">
        <v>3.2810256410256411</v>
      </c>
      <c r="AE21" s="24"/>
    </row>
    <row r="22" spans="1:31" s="62" customFormat="1" x14ac:dyDescent="0.2">
      <c r="A22" s="8" t="s">
        <v>60</v>
      </c>
      <c r="B22" s="8" t="s">
        <v>61</v>
      </c>
      <c r="C22" s="68">
        <f t="shared" si="5"/>
        <v>395</v>
      </c>
      <c r="D22" s="69">
        <v>191</v>
      </c>
      <c r="E22" s="70">
        <v>48.354430379746837</v>
      </c>
      <c r="F22" s="68">
        <v>73</v>
      </c>
      <c r="G22" s="70">
        <v>18.481012658227851</v>
      </c>
      <c r="H22" s="71">
        <f t="shared" si="1"/>
        <v>66.835443037974684</v>
      </c>
      <c r="I22" s="68">
        <v>52</v>
      </c>
      <c r="J22" s="70">
        <v>13.164556962025317</v>
      </c>
      <c r="K22" s="68">
        <v>37</v>
      </c>
      <c r="L22" s="70">
        <v>9.3670886075949369</v>
      </c>
      <c r="M22" s="68">
        <v>13</v>
      </c>
      <c r="N22" s="70">
        <v>3.2911392405063293</v>
      </c>
      <c r="O22" s="71">
        <f t="shared" si="0"/>
        <v>25.822784810126581</v>
      </c>
      <c r="P22" s="68">
        <v>8</v>
      </c>
      <c r="Q22" s="70">
        <v>2.0253164556962027</v>
      </c>
      <c r="R22" s="68">
        <v>11</v>
      </c>
      <c r="S22" s="70">
        <v>2.7848101265822782</v>
      </c>
      <c r="T22" s="68">
        <v>4</v>
      </c>
      <c r="U22" s="70">
        <v>1.0126582278481013</v>
      </c>
      <c r="V22" s="71">
        <f t="shared" si="2"/>
        <v>5.8227848101265822</v>
      </c>
      <c r="W22" s="68">
        <v>1</v>
      </c>
      <c r="X22" s="70">
        <v>0.25316455696202533</v>
      </c>
      <c r="Y22" s="68">
        <v>1</v>
      </c>
      <c r="Z22" s="70">
        <v>0.25316455696202533</v>
      </c>
      <c r="AA22" s="71">
        <f t="shared" si="4"/>
        <v>0.50632911392405067</v>
      </c>
      <c r="AB22" s="68">
        <v>4</v>
      </c>
      <c r="AC22" s="72">
        <v>1.0126582278481013</v>
      </c>
      <c r="AD22" s="73">
        <v>3.5475949367088608</v>
      </c>
      <c r="AE22" s="24"/>
    </row>
    <row r="23" spans="1:31" s="62" customFormat="1" x14ac:dyDescent="0.2">
      <c r="A23" s="8" t="s">
        <v>49</v>
      </c>
      <c r="B23" s="8" t="s">
        <v>51</v>
      </c>
      <c r="C23" s="68">
        <f t="shared" si="5"/>
        <v>41</v>
      </c>
      <c r="D23" s="69">
        <v>24</v>
      </c>
      <c r="E23" s="70">
        <v>58.536585365853654</v>
      </c>
      <c r="F23" s="68">
        <v>6</v>
      </c>
      <c r="G23" s="70">
        <v>14.634146341463413</v>
      </c>
      <c r="H23" s="71">
        <f t="shared" si="1"/>
        <v>73.17073170731706</v>
      </c>
      <c r="I23" s="68">
        <v>2</v>
      </c>
      <c r="J23" s="70">
        <v>4.8780487804878048</v>
      </c>
      <c r="K23" s="68">
        <v>3</v>
      </c>
      <c r="L23" s="70">
        <v>7.3170731707317067</v>
      </c>
      <c r="M23" s="68">
        <v>3</v>
      </c>
      <c r="N23" s="70">
        <v>7.3170731707317067</v>
      </c>
      <c r="O23" s="71">
        <f t="shared" si="0"/>
        <v>19.512195121951219</v>
      </c>
      <c r="P23" s="68">
        <v>0</v>
      </c>
      <c r="Q23" s="70">
        <v>0</v>
      </c>
      <c r="R23" s="68">
        <v>0</v>
      </c>
      <c r="S23" s="70">
        <v>0</v>
      </c>
      <c r="T23" s="68">
        <v>1</v>
      </c>
      <c r="U23" s="70">
        <v>2.4390243902439024</v>
      </c>
      <c r="V23" s="71">
        <f t="shared" si="2"/>
        <v>2.4390243902439024</v>
      </c>
      <c r="W23" s="68">
        <v>0</v>
      </c>
      <c r="X23" s="70">
        <v>0</v>
      </c>
      <c r="Y23" s="68">
        <v>1</v>
      </c>
      <c r="Z23" s="70">
        <v>2.4390243902439024</v>
      </c>
      <c r="AA23" s="71">
        <f t="shared" si="4"/>
        <v>2.4390243902439024</v>
      </c>
      <c r="AB23" s="68">
        <v>1</v>
      </c>
      <c r="AC23" s="72">
        <v>2.4390243902439024</v>
      </c>
      <c r="AD23" s="73">
        <v>3.526829268292683</v>
      </c>
      <c r="AE23" s="24"/>
    </row>
    <row r="24" spans="1:31" s="62" customFormat="1" x14ac:dyDescent="0.2">
      <c r="A24" s="8" t="s">
        <v>56</v>
      </c>
      <c r="B24" s="8" t="s">
        <v>56</v>
      </c>
      <c r="C24" s="68">
        <f t="shared" si="5"/>
        <v>704</v>
      </c>
      <c r="D24" s="69">
        <v>207</v>
      </c>
      <c r="E24" s="70">
        <v>29.40340909090909</v>
      </c>
      <c r="F24" s="68">
        <v>84</v>
      </c>
      <c r="G24" s="70">
        <v>11.931818181818182</v>
      </c>
      <c r="H24" s="71">
        <f t="shared" si="1"/>
        <v>41.335227272727273</v>
      </c>
      <c r="I24" s="68">
        <v>65</v>
      </c>
      <c r="J24" s="70">
        <v>9.232954545454545</v>
      </c>
      <c r="K24" s="68">
        <v>93</v>
      </c>
      <c r="L24" s="70">
        <v>13.210227272727273</v>
      </c>
      <c r="M24" s="68">
        <v>44</v>
      </c>
      <c r="N24" s="70">
        <v>6.25</v>
      </c>
      <c r="O24" s="71">
        <f t="shared" si="0"/>
        <v>28.69318181818182</v>
      </c>
      <c r="P24" s="68">
        <v>38</v>
      </c>
      <c r="Q24" s="70">
        <v>5.3977272727272725</v>
      </c>
      <c r="R24" s="68">
        <v>41</v>
      </c>
      <c r="S24" s="70">
        <v>5.8238636363636358</v>
      </c>
      <c r="T24" s="68">
        <v>21</v>
      </c>
      <c r="U24" s="70">
        <v>2.9829545454545454</v>
      </c>
      <c r="V24" s="71">
        <f t="shared" si="2"/>
        <v>14.204545454545453</v>
      </c>
      <c r="W24" s="68">
        <v>14</v>
      </c>
      <c r="X24" s="70">
        <v>1.9886363636363635</v>
      </c>
      <c r="Y24" s="68">
        <v>43</v>
      </c>
      <c r="Z24" s="70">
        <v>6.1079545454545459</v>
      </c>
      <c r="AA24" s="71">
        <f t="shared" si="4"/>
        <v>8.0965909090909101</v>
      </c>
      <c r="AB24" s="68">
        <v>54</v>
      </c>
      <c r="AC24" s="72">
        <v>7.6704545454545459</v>
      </c>
      <c r="AD24" s="73">
        <v>2.8656250000000001</v>
      </c>
      <c r="AE24" s="24"/>
    </row>
    <row r="25" spans="1:31" s="62" customFormat="1" x14ac:dyDescent="0.2">
      <c r="A25" s="8" t="s">
        <v>101</v>
      </c>
      <c r="B25" s="8" t="s">
        <v>102</v>
      </c>
      <c r="C25" s="68">
        <f t="shared" si="5"/>
        <v>23</v>
      </c>
      <c r="D25" s="69">
        <v>11</v>
      </c>
      <c r="E25" s="70">
        <v>47.826086956521742</v>
      </c>
      <c r="F25" s="68">
        <v>3</v>
      </c>
      <c r="G25" s="70">
        <v>13.043478260869565</v>
      </c>
      <c r="H25" s="71">
        <f t="shared" si="1"/>
        <v>60.869565217391305</v>
      </c>
      <c r="I25" s="68">
        <v>1</v>
      </c>
      <c r="J25" s="70">
        <v>4.3478260869565215</v>
      </c>
      <c r="K25" s="68">
        <v>2</v>
      </c>
      <c r="L25" s="70">
        <v>8.695652173913043</v>
      </c>
      <c r="M25" s="68">
        <v>1</v>
      </c>
      <c r="N25" s="70">
        <v>4.3478260869565215</v>
      </c>
      <c r="O25" s="71">
        <f t="shared" si="0"/>
        <v>17.391304347826086</v>
      </c>
      <c r="P25" s="68">
        <v>1</v>
      </c>
      <c r="Q25" s="70">
        <v>4.3478260869565215</v>
      </c>
      <c r="R25" s="68">
        <v>0</v>
      </c>
      <c r="S25" s="70">
        <v>0</v>
      </c>
      <c r="T25" s="68">
        <v>2</v>
      </c>
      <c r="U25" s="70">
        <v>8.695652173913043</v>
      </c>
      <c r="V25" s="71">
        <f t="shared" si="2"/>
        <v>13.043478260869565</v>
      </c>
      <c r="W25" s="68">
        <v>2</v>
      </c>
      <c r="X25" s="70">
        <v>8.695652173913043</v>
      </c>
      <c r="Y25" s="68">
        <v>0</v>
      </c>
      <c r="Z25" s="70">
        <v>0</v>
      </c>
      <c r="AA25" s="71">
        <f t="shared" si="4"/>
        <v>8.695652173913043</v>
      </c>
      <c r="AB25" s="68">
        <v>0</v>
      </c>
      <c r="AC25" s="72">
        <v>0</v>
      </c>
      <c r="AD25" s="73">
        <v>3.2782608695652171</v>
      </c>
      <c r="AE25" s="24"/>
    </row>
    <row r="26" spans="1:31" s="62" customFormat="1" x14ac:dyDescent="0.2">
      <c r="A26" s="8" t="s">
        <v>60</v>
      </c>
      <c r="B26" s="8" t="s">
        <v>62</v>
      </c>
      <c r="C26" s="68">
        <f t="shared" si="5"/>
        <v>115</v>
      </c>
      <c r="D26" s="69">
        <v>85</v>
      </c>
      <c r="E26" s="70">
        <v>73.91304347826086</v>
      </c>
      <c r="F26" s="68">
        <v>15</v>
      </c>
      <c r="G26" s="70">
        <v>13.043478260869565</v>
      </c>
      <c r="H26" s="71">
        <f t="shared" si="1"/>
        <v>86.956521739130423</v>
      </c>
      <c r="I26" s="68">
        <v>2</v>
      </c>
      <c r="J26" s="70">
        <v>1.7391304347826086</v>
      </c>
      <c r="K26" s="68">
        <v>2</v>
      </c>
      <c r="L26" s="70">
        <v>1.7391304347826086</v>
      </c>
      <c r="M26" s="68">
        <v>5</v>
      </c>
      <c r="N26" s="70">
        <v>4.3478260869565215</v>
      </c>
      <c r="O26" s="71">
        <f t="shared" si="0"/>
        <v>7.8260869565217384</v>
      </c>
      <c r="P26" s="68">
        <v>1</v>
      </c>
      <c r="Q26" s="70">
        <v>0.86956521739130432</v>
      </c>
      <c r="R26" s="68">
        <v>2</v>
      </c>
      <c r="S26" s="70">
        <v>1.7391304347826086</v>
      </c>
      <c r="T26" s="68">
        <v>1</v>
      </c>
      <c r="U26" s="70">
        <v>0.86956521739130432</v>
      </c>
      <c r="V26" s="71">
        <f t="shared" si="2"/>
        <v>3.4782608695652173</v>
      </c>
      <c r="W26" s="68">
        <v>1</v>
      </c>
      <c r="X26" s="70">
        <v>0.86956521739130432</v>
      </c>
      <c r="Y26" s="68">
        <v>1</v>
      </c>
      <c r="Z26" s="70">
        <v>0.86956521739130432</v>
      </c>
      <c r="AA26" s="71">
        <f t="shared" si="4"/>
        <v>1.7391304347826086</v>
      </c>
      <c r="AB26" s="68">
        <v>0</v>
      </c>
      <c r="AC26" s="72">
        <v>0</v>
      </c>
      <c r="AD26" s="73">
        <v>3.755652173913044</v>
      </c>
      <c r="AE26" s="24"/>
    </row>
    <row r="27" spans="1:31" s="62" customFormat="1" x14ac:dyDescent="0.2">
      <c r="A27" s="8" t="s">
        <v>39</v>
      </c>
      <c r="B27" s="8" t="s">
        <v>43</v>
      </c>
      <c r="C27" s="68">
        <f xml:space="preserve"> SUM(D27,F27,I27,K27,M27,P27,R27,T27,W27,Y27,AB27)</f>
        <v>186</v>
      </c>
      <c r="D27" s="69">
        <v>40</v>
      </c>
      <c r="E27" s="70">
        <v>21.50537634408602</v>
      </c>
      <c r="F27" s="68">
        <v>26</v>
      </c>
      <c r="G27" s="70">
        <v>13.978494623655912</v>
      </c>
      <c r="H27" s="71">
        <f t="shared" si="1"/>
        <v>35.483870967741936</v>
      </c>
      <c r="I27" s="68">
        <v>20</v>
      </c>
      <c r="J27" s="70">
        <v>10.75268817204301</v>
      </c>
      <c r="K27" s="68">
        <v>26</v>
      </c>
      <c r="L27" s="70">
        <v>13.978494623655912</v>
      </c>
      <c r="M27" s="68">
        <v>18</v>
      </c>
      <c r="N27" s="70">
        <v>9.6774193548386993</v>
      </c>
      <c r="O27" s="71">
        <f t="shared" si="0"/>
        <v>34.408602150537618</v>
      </c>
      <c r="P27" s="68">
        <v>14</v>
      </c>
      <c r="Q27" s="70">
        <v>7.5268817204301079</v>
      </c>
      <c r="R27" s="68">
        <v>16</v>
      </c>
      <c r="S27" s="70">
        <v>8.6021505376344098</v>
      </c>
      <c r="T27" s="68">
        <v>10</v>
      </c>
      <c r="U27" s="70">
        <v>5.376344086021505</v>
      </c>
      <c r="V27" s="71">
        <f t="shared" si="2"/>
        <v>21.505376344086024</v>
      </c>
      <c r="W27" s="68">
        <v>7</v>
      </c>
      <c r="X27" s="70">
        <v>3.763440860215054</v>
      </c>
      <c r="Y27" s="68">
        <v>7</v>
      </c>
      <c r="Z27" s="70">
        <v>3.763440860215054</v>
      </c>
      <c r="AA27" s="71">
        <f t="shared" si="4"/>
        <v>7.5268817204301079</v>
      </c>
      <c r="AB27" s="68">
        <v>2</v>
      </c>
      <c r="AC27" s="72">
        <v>1.0752688172043012</v>
      </c>
      <c r="AD27" s="73">
        <v>2.9360215053763445</v>
      </c>
      <c r="AE27" s="24"/>
    </row>
    <row r="28" spans="1:31" s="62" customFormat="1" x14ac:dyDescent="0.2">
      <c r="A28" s="8" t="s">
        <v>59</v>
      </c>
      <c r="B28" s="8" t="s">
        <v>59</v>
      </c>
      <c r="C28" s="68">
        <f t="shared" ref="C28:C33" si="6">SUM(D28,F28,I28,K28,M28,P28,R28,T28,W28,Y28,AB28)</f>
        <v>516</v>
      </c>
      <c r="D28" s="69">
        <v>79</v>
      </c>
      <c r="E28" s="70">
        <v>15.310077519379844</v>
      </c>
      <c r="F28" s="68">
        <v>44</v>
      </c>
      <c r="G28" s="70">
        <v>8.5271317829457356</v>
      </c>
      <c r="H28" s="71">
        <f t="shared" si="1"/>
        <v>23.837209302325579</v>
      </c>
      <c r="I28" s="68">
        <v>58</v>
      </c>
      <c r="J28" s="70">
        <v>11.24031007751938</v>
      </c>
      <c r="K28" s="68">
        <v>77</v>
      </c>
      <c r="L28" s="70">
        <v>14.922480620155037</v>
      </c>
      <c r="M28" s="68">
        <v>46</v>
      </c>
      <c r="N28" s="70">
        <v>8.9147286821705425</v>
      </c>
      <c r="O28" s="71">
        <f t="shared" si="0"/>
        <v>35.077519379844958</v>
      </c>
      <c r="P28" s="68">
        <v>57</v>
      </c>
      <c r="Q28" s="70">
        <v>11.046511627906977</v>
      </c>
      <c r="R28" s="68">
        <v>55</v>
      </c>
      <c r="S28" s="70">
        <v>10.65891472868217</v>
      </c>
      <c r="T28" s="68">
        <v>24</v>
      </c>
      <c r="U28" s="70">
        <v>4.6511627906976747</v>
      </c>
      <c r="V28" s="71">
        <f t="shared" si="2"/>
        <v>26.356589147286822</v>
      </c>
      <c r="W28" s="68">
        <v>32</v>
      </c>
      <c r="X28" s="70">
        <v>6.2015503875968996</v>
      </c>
      <c r="Y28" s="68">
        <v>26</v>
      </c>
      <c r="Z28" s="70">
        <v>5.0387596899224807</v>
      </c>
      <c r="AA28" s="71">
        <f t="shared" si="4"/>
        <v>11.24031007751938</v>
      </c>
      <c r="AB28" s="68">
        <v>18</v>
      </c>
      <c r="AC28" s="72">
        <v>3.4883720930232558</v>
      </c>
      <c r="AD28" s="73">
        <v>2.6645348837209304</v>
      </c>
      <c r="AE28" s="24"/>
    </row>
    <row r="29" spans="1:31" s="62" customFormat="1" x14ac:dyDescent="0.2">
      <c r="A29" s="8" t="s">
        <v>67</v>
      </c>
      <c r="B29" s="8" t="s">
        <v>68</v>
      </c>
      <c r="C29" s="68">
        <f t="shared" si="6"/>
        <v>10</v>
      </c>
      <c r="D29" s="69">
        <v>7</v>
      </c>
      <c r="E29" s="70">
        <v>70</v>
      </c>
      <c r="F29" s="68">
        <v>1</v>
      </c>
      <c r="G29" s="70">
        <v>10</v>
      </c>
      <c r="H29" s="71">
        <f t="shared" si="1"/>
        <v>80</v>
      </c>
      <c r="I29" s="68">
        <v>1</v>
      </c>
      <c r="J29" s="70">
        <v>10</v>
      </c>
      <c r="K29" s="68">
        <v>0</v>
      </c>
      <c r="L29" s="70">
        <v>0</v>
      </c>
      <c r="M29" s="68">
        <v>1</v>
      </c>
      <c r="N29" s="70">
        <v>10</v>
      </c>
      <c r="O29" s="71">
        <f t="shared" si="0"/>
        <v>20</v>
      </c>
      <c r="P29" s="68">
        <v>0</v>
      </c>
      <c r="Q29" s="70">
        <v>0</v>
      </c>
      <c r="R29" s="68">
        <v>0</v>
      </c>
      <c r="S29" s="70">
        <v>0</v>
      </c>
      <c r="T29" s="68">
        <v>0</v>
      </c>
      <c r="U29" s="70">
        <v>0</v>
      </c>
      <c r="V29" s="71">
        <f t="shared" si="2"/>
        <v>0</v>
      </c>
      <c r="W29" s="68">
        <v>0</v>
      </c>
      <c r="X29" s="70">
        <v>0</v>
      </c>
      <c r="Y29" s="68">
        <v>0</v>
      </c>
      <c r="Z29" s="70">
        <v>0</v>
      </c>
      <c r="AA29" s="71">
        <f t="shared" si="4"/>
        <v>0</v>
      </c>
      <c r="AB29" s="68">
        <v>0</v>
      </c>
      <c r="AC29" s="72">
        <v>0</v>
      </c>
      <c r="AD29" s="73">
        <v>3.77</v>
      </c>
      <c r="AE29" s="24"/>
    </row>
    <row r="30" spans="1:31" s="62" customFormat="1" x14ac:dyDescent="0.2">
      <c r="A30" s="8" t="s">
        <v>57</v>
      </c>
      <c r="B30" s="8" t="s">
        <v>58</v>
      </c>
      <c r="C30" s="68">
        <f t="shared" si="6"/>
        <v>403</v>
      </c>
      <c r="D30" s="80">
        <v>240</v>
      </c>
      <c r="E30" s="70">
        <v>59.553349875930515</v>
      </c>
      <c r="F30" s="68">
        <v>77</v>
      </c>
      <c r="G30" s="70">
        <v>19.106699751861044</v>
      </c>
      <c r="H30" s="71">
        <f t="shared" si="1"/>
        <v>78.660049627791551</v>
      </c>
      <c r="I30" s="68">
        <v>27</v>
      </c>
      <c r="J30" s="70">
        <v>6.6997518610421833</v>
      </c>
      <c r="K30" s="68">
        <v>35</v>
      </c>
      <c r="L30" s="70">
        <v>8.6848635235732008</v>
      </c>
      <c r="M30" s="68">
        <v>16</v>
      </c>
      <c r="N30" s="70">
        <v>3.9702233250620349</v>
      </c>
      <c r="O30" s="71">
        <f t="shared" si="0"/>
        <v>19.354838709677416</v>
      </c>
      <c r="P30" s="68">
        <v>1</v>
      </c>
      <c r="Q30" s="70">
        <v>0.24813895781637718</v>
      </c>
      <c r="R30" s="68">
        <v>2</v>
      </c>
      <c r="S30" s="70">
        <v>0.49627791563275436</v>
      </c>
      <c r="T30" s="68">
        <v>3</v>
      </c>
      <c r="U30" s="70">
        <v>0.74441687344913154</v>
      </c>
      <c r="V30" s="71">
        <f t="shared" si="2"/>
        <v>1.4888337468982631</v>
      </c>
      <c r="W30" s="68">
        <v>0</v>
      </c>
      <c r="X30" s="70">
        <v>0</v>
      </c>
      <c r="Y30" s="68">
        <v>0</v>
      </c>
      <c r="Z30" s="70">
        <v>0</v>
      </c>
      <c r="AA30" s="71">
        <f t="shared" si="4"/>
        <v>0</v>
      </c>
      <c r="AB30" s="68">
        <v>2</v>
      </c>
      <c r="AC30" s="72">
        <v>0.49627791563275436</v>
      </c>
      <c r="AD30" s="73">
        <v>3.7062034739454095</v>
      </c>
      <c r="AE30" s="24"/>
    </row>
    <row r="31" spans="1:31" s="62" customFormat="1" x14ac:dyDescent="0.2">
      <c r="A31" s="8" t="s">
        <v>67</v>
      </c>
      <c r="B31" s="8" t="s">
        <v>58</v>
      </c>
      <c r="C31" s="68">
        <f t="shared" si="6"/>
        <v>403</v>
      </c>
      <c r="D31" s="80">
        <v>240</v>
      </c>
      <c r="E31" s="70">
        <v>59.553349875930515</v>
      </c>
      <c r="F31" s="68">
        <v>77</v>
      </c>
      <c r="G31" s="70">
        <v>19.106699751861044</v>
      </c>
      <c r="H31" s="71">
        <f t="shared" si="1"/>
        <v>78.660049627791551</v>
      </c>
      <c r="I31" s="68">
        <v>27</v>
      </c>
      <c r="J31" s="70">
        <v>6.6997518610421833</v>
      </c>
      <c r="K31" s="68">
        <v>35</v>
      </c>
      <c r="L31" s="70">
        <v>8.6848635235732008</v>
      </c>
      <c r="M31" s="68">
        <v>16</v>
      </c>
      <c r="N31" s="70">
        <v>3.9702233250620349</v>
      </c>
      <c r="O31" s="71">
        <f t="shared" si="0"/>
        <v>19.354838709677416</v>
      </c>
      <c r="P31" s="68">
        <v>1</v>
      </c>
      <c r="Q31" s="70">
        <v>0.24813895781637718</v>
      </c>
      <c r="R31" s="68">
        <v>2</v>
      </c>
      <c r="S31" s="70">
        <v>0.49627791563275436</v>
      </c>
      <c r="T31" s="68">
        <v>3</v>
      </c>
      <c r="U31" s="70">
        <v>0.74441687344913154</v>
      </c>
      <c r="V31" s="71">
        <f t="shared" si="2"/>
        <v>1.4888337468982631</v>
      </c>
      <c r="W31" s="68">
        <v>0</v>
      </c>
      <c r="X31" s="70">
        <v>0</v>
      </c>
      <c r="Y31" s="68">
        <v>0</v>
      </c>
      <c r="Z31" s="70">
        <v>0</v>
      </c>
      <c r="AA31" s="71">
        <f t="shared" si="4"/>
        <v>0</v>
      </c>
      <c r="AB31" s="68">
        <v>2</v>
      </c>
      <c r="AC31" s="72">
        <v>0.49627791563275436</v>
      </c>
      <c r="AD31" s="73">
        <v>3.7062034739454095</v>
      </c>
      <c r="AE31" s="24"/>
    </row>
    <row r="32" spans="1:31" s="62" customFormat="1" x14ac:dyDescent="0.2">
      <c r="A32" s="8" t="s">
        <v>65</v>
      </c>
      <c r="B32" s="8" t="s">
        <v>66</v>
      </c>
      <c r="C32" s="68">
        <f t="shared" si="6"/>
        <v>431</v>
      </c>
      <c r="D32" s="69">
        <v>96</v>
      </c>
      <c r="E32" s="70">
        <v>22.273781902552201</v>
      </c>
      <c r="F32" s="68">
        <v>47</v>
      </c>
      <c r="G32" s="70">
        <v>10.904872389791183</v>
      </c>
      <c r="H32" s="71">
        <f t="shared" si="1"/>
        <v>33.178654292343381</v>
      </c>
      <c r="I32" s="68">
        <v>43</v>
      </c>
      <c r="J32" s="70">
        <v>9.9767981438515072</v>
      </c>
      <c r="K32" s="68">
        <v>74</v>
      </c>
      <c r="L32" s="70">
        <v>17.169373549883989</v>
      </c>
      <c r="M32" s="68">
        <v>48</v>
      </c>
      <c r="N32" s="70">
        <v>11.136890951276101</v>
      </c>
      <c r="O32" s="71">
        <f t="shared" si="0"/>
        <v>38.283062645011597</v>
      </c>
      <c r="P32" s="68">
        <v>22</v>
      </c>
      <c r="Q32" s="70">
        <v>5.1044083526682131</v>
      </c>
      <c r="R32" s="68">
        <v>50</v>
      </c>
      <c r="S32" s="70">
        <v>11.600928074245939</v>
      </c>
      <c r="T32" s="68">
        <v>22</v>
      </c>
      <c r="U32" s="70">
        <v>5.1044083526682131</v>
      </c>
      <c r="V32" s="71">
        <f t="shared" si="2"/>
        <v>21.809744779582363</v>
      </c>
      <c r="W32" s="68">
        <v>9</v>
      </c>
      <c r="X32" s="70">
        <v>2.0881670533642689</v>
      </c>
      <c r="Y32" s="68">
        <v>14</v>
      </c>
      <c r="Z32" s="70">
        <v>3.2482598607888629</v>
      </c>
      <c r="AA32" s="71">
        <f t="shared" si="4"/>
        <v>5.3364269141531313</v>
      </c>
      <c r="AB32" s="68">
        <v>6</v>
      </c>
      <c r="AC32" s="72">
        <v>1.3921113689095126</v>
      </c>
      <c r="AD32" s="73">
        <v>2.9352668213457078</v>
      </c>
      <c r="AE32" s="24"/>
    </row>
    <row r="33" spans="1:31" s="62" customFormat="1" x14ac:dyDescent="0.2">
      <c r="A33" s="8" t="s">
        <v>60</v>
      </c>
      <c r="B33" s="8" t="s">
        <v>63</v>
      </c>
      <c r="C33" s="68">
        <f t="shared" si="6"/>
        <v>186</v>
      </c>
      <c r="D33" s="69">
        <v>40</v>
      </c>
      <c r="E33" s="70">
        <v>21.50537634408602</v>
      </c>
      <c r="F33" s="68">
        <v>26</v>
      </c>
      <c r="G33" s="70">
        <v>13.978494623655912</v>
      </c>
      <c r="H33" s="71">
        <f t="shared" si="1"/>
        <v>35.483870967741936</v>
      </c>
      <c r="I33" s="68">
        <v>20</v>
      </c>
      <c r="J33" s="70">
        <v>10.75268817204301</v>
      </c>
      <c r="K33" s="68">
        <v>26</v>
      </c>
      <c r="L33" s="70">
        <v>13.978494623655912</v>
      </c>
      <c r="M33" s="68">
        <v>18</v>
      </c>
      <c r="N33" s="70">
        <v>9.67741935483871</v>
      </c>
      <c r="O33" s="71">
        <f t="shared" si="0"/>
        <v>34.408602150537632</v>
      </c>
      <c r="P33" s="68">
        <v>14</v>
      </c>
      <c r="Q33" s="70">
        <v>7.5268817204301079</v>
      </c>
      <c r="R33" s="68">
        <v>16</v>
      </c>
      <c r="S33" s="70">
        <v>8.6021505376344098</v>
      </c>
      <c r="T33" s="68">
        <v>10</v>
      </c>
      <c r="U33" s="70">
        <v>5.376344086021505</v>
      </c>
      <c r="V33" s="71">
        <f t="shared" si="2"/>
        <v>21.505376344086024</v>
      </c>
      <c r="W33" s="68">
        <v>7</v>
      </c>
      <c r="X33" s="70">
        <v>3.763440860215054</v>
      </c>
      <c r="Y33" s="68">
        <v>7</v>
      </c>
      <c r="Z33" s="70">
        <v>3.763440860215054</v>
      </c>
      <c r="AA33" s="71">
        <f t="shared" si="4"/>
        <v>7.5268817204301079</v>
      </c>
      <c r="AB33" s="68">
        <v>2</v>
      </c>
      <c r="AC33" s="72">
        <v>1.0752688172043012</v>
      </c>
      <c r="AD33" s="73">
        <v>2.9360215053763445</v>
      </c>
      <c r="AE33" s="24"/>
    </row>
    <row r="34" spans="1:31" s="62" customFormat="1" x14ac:dyDescent="0.2">
      <c r="A34" s="8" t="s">
        <v>39</v>
      </c>
      <c r="B34" s="8" t="s">
        <v>44</v>
      </c>
      <c r="C34" s="68">
        <f xml:space="preserve"> SUM(D34,F34,I34,K34,M34,P34,R34,T34,W34,Y34,AB34)</f>
        <v>118</v>
      </c>
      <c r="D34" s="69">
        <v>30</v>
      </c>
      <c r="E34" s="70">
        <v>25.423728813559322</v>
      </c>
      <c r="F34" s="68">
        <v>13</v>
      </c>
      <c r="G34" s="70">
        <v>11.016949152542372</v>
      </c>
      <c r="H34" s="71">
        <f t="shared" si="1"/>
        <v>36.440677966101696</v>
      </c>
      <c r="I34" s="68">
        <v>12</v>
      </c>
      <c r="J34" s="70">
        <v>10.16949152542373</v>
      </c>
      <c r="K34" s="68">
        <v>12</v>
      </c>
      <c r="L34" s="70">
        <v>10.16949152542373</v>
      </c>
      <c r="M34" s="68">
        <v>4</v>
      </c>
      <c r="N34" s="70">
        <v>3.3898305084745761</v>
      </c>
      <c r="O34" s="71">
        <f t="shared" si="0"/>
        <v>23.728813559322035</v>
      </c>
      <c r="P34" s="68">
        <v>7</v>
      </c>
      <c r="Q34" s="70">
        <v>5.9322033898305087</v>
      </c>
      <c r="R34" s="68">
        <v>13</v>
      </c>
      <c r="S34" s="70">
        <v>11.016949152542372</v>
      </c>
      <c r="T34" s="68">
        <v>6</v>
      </c>
      <c r="U34" s="70">
        <v>5.0847457627118651</v>
      </c>
      <c r="V34" s="71">
        <f t="shared" si="2"/>
        <v>22.033898305084744</v>
      </c>
      <c r="W34" s="68">
        <v>7</v>
      </c>
      <c r="X34" s="70">
        <v>5.9322033898305087</v>
      </c>
      <c r="Y34" s="68">
        <v>6</v>
      </c>
      <c r="Z34" s="70">
        <v>5.0847457627118651</v>
      </c>
      <c r="AA34" s="71">
        <f t="shared" si="4"/>
        <v>11.016949152542374</v>
      </c>
      <c r="AB34" s="68">
        <v>8</v>
      </c>
      <c r="AC34" s="72">
        <v>6.7796610169491522</v>
      </c>
      <c r="AD34" s="73">
        <v>2.727966101694915</v>
      </c>
      <c r="AE34" s="24"/>
    </row>
    <row r="35" spans="1:31" s="62" customFormat="1" x14ac:dyDescent="0.2">
      <c r="A35" s="8" t="s">
        <v>79</v>
      </c>
      <c r="B35" s="8" t="s">
        <v>82</v>
      </c>
      <c r="C35" s="68">
        <f t="shared" ref="C35:C48" si="7">SUM(D35,F35,I35,K35,M35,P35,R35,T35,W35,Y35,AB35)</f>
        <v>216</v>
      </c>
      <c r="D35" s="69">
        <v>19</v>
      </c>
      <c r="E35" s="70">
        <v>8.7962962962962958</v>
      </c>
      <c r="F35" s="68">
        <v>20</v>
      </c>
      <c r="G35" s="70">
        <v>9.2592592592592595</v>
      </c>
      <c r="H35" s="71">
        <f t="shared" si="1"/>
        <v>18.055555555555557</v>
      </c>
      <c r="I35" s="68">
        <v>21</v>
      </c>
      <c r="J35" s="70">
        <v>9.7222222222222232</v>
      </c>
      <c r="K35" s="68">
        <v>40</v>
      </c>
      <c r="L35" s="70">
        <v>18.518518518518519</v>
      </c>
      <c r="M35" s="68">
        <v>22</v>
      </c>
      <c r="N35" s="70">
        <v>10.185185185185185</v>
      </c>
      <c r="O35" s="71">
        <f t="shared" si="0"/>
        <v>38.425925925925924</v>
      </c>
      <c r="P35" s="68">
        <v>12</v>
      </c>
      <c r="Q35" s="70">
        <v>5.5555555555555554</v>
      </c>
      <c r="R35" s="68">
        <v>23</v>
      </c>
      <c r="S35" s="70">
        <v>10.648148148148149</v>
      </c>
      <c r="T35" s="68">
        <v>13</v>
      </c>
      <c r="U35" s="70">
        <v>6.0185185185185182</v>
      </c>
      <c r="V35" s="71">
        <f t="shared" si="2"/>
        <v>22.222222222222221</v>
      </c>
      <c r="W35" s="68">
        <v>9</v>
      </c>
      <c r="X35" s="70">
        <v>4.1666666666666661</v>
      </c>
      <c r="Y35" s="68">
        <v>16</v>
      </c>
      <c r="Z35" s="70">
        <v>7.4074074074074066</v>
      </c>
      <c r="AA35" s="71">
        <f t="shared" si="4"/>
        <v>11.574074074074073</v>
      </c>
      <c r="AB35" s="68">
        <v>21</v>
      </c>
      <c r="AC35" s="72">
        <v>9.7222222222222232</v>
      </c>
      <c r="AD35" s="73">
        <v>2.4171296296296299</v>
      </c>
      <c r="AE35" s="24"/>
    </row>
    <row r="36" spans="1:31" s="62" customFormat="1" x14ac:dyDescent="0.2">
      <c r="A36" s="8"/>
      <c r="B36" s="8" t="s">
        <v>104</v>
      </c>
      <c r="C36" s="68">
        <f t="shared" si="7"/>
        <v>33</v>
      </c>
      <c r="D36" s="69">
        <v>24</v>
      </c>
      <c r="E36" s="70">
        <v>72.727272727272734</v>
      </c>
      <c r="F36" s="68">
        <v>0</v>
      </c>
      <c r="G36" s="70">
        <v>0</v>
      </c>
      <c r="H36" s="71">
        <f t="shared" si="1"/>
        <v>72.727272727272734</v>
      </c>
      <c r="I36" s="68">
        <v>0</v>
      </c>
      <c r="J36" s="70">
        <v>0</v>
      </c>
      <c r="K36" s="68">
        <v>0</v>
      </c>
      <c r="L36" s="70">
        <v>0</v>
      </c>
      <c r="M36" s="68">
        <v>0</v>
      </c>
      <c r="N36" s="70">
        <v>0</v>
      </c>
      <c r="O36" s="71">
        <f t="shared" si="0"/>
        <v>0</v>
      </c>
      <c r="P36" s="68">
        <v>0</v>
      </c>
      <c r="Q36" s="70">
        <v>0</v>
      </c>
      <c r="R36" s="68">
        <v>0</v>
      </c>
      <c r="S36" s="70">
        <v>0</v>
      </c>
      <c r="T36" s="68">
        <v>1</v>
      </c>
      <c r="U36" s="70">
        <v>3.0303030303030303</v>
      </c>
      <c r="V36" s="71">
        <f t="shared" si="2"/>
        <v>3.0303030303030303</v>
      </c>
      <c r="W36" s="68">
        <v>0</v>
      </c>
      <c r="X36" s="70">
        <v>0</v>
      </c>
      <c r="Y36" s="68">
        <v>7</v>
      </c>
      <c r="Z36" s="70">
        <v>21.212121212121211</v>
      </c>
      <c r="AA36" s="71">
        <f t="shared" si="4"/>
        <v>21.212121212121211</v>
      </c>
      <c r="AB36" s="68">
        <v>1</v>
      </c>
      <c r="AC36" s="72">
        <v>3.0303030303030303</v>
      </c>
      <c r="AD36" s="73">
        <v>3.1727272727272728</v>
      </c>
      <c r="AE36" s="24"/>
    </row>
    <row r="37" spans="1:31" s="62" customFormat="1" x14ac:dyDescent="0.2">
      <c r="A37" s="8" t="s">
        <v>69</v>
      </c>
      <c r="B37" s="8" t="s">
        <v>69</v>
      </c>
      <c r="C37" s="68">
        <f t="shared" si="7"/>
        <v>514</v>
      </c>
      <c r="D37" s="69">
        <v>113</v>
      </c>
      <c r="E37" s="70">
        <v>21.98443579766537</v>
      </c>
      <c r="F37" s="68">
        <v>90</v>
      </c>
      <c r="G37" s="70">
        <v>17.509727626459142</v>
      </c>
      <c r="H37" s="71">
        <f t="shared" si="1"/>
        <v>39.494163424124508</v>
      </c>
      <c r="I37" s="68">
        <v>85</v>
      </c>
      <c r="J37" s="70">
        <v>16.536964980544745</v>
      </c>
      <c r="K37" s="68">
        <v>73</v>
      </c>
      <c r="L37" s="70">
        <v>14.202334630350194</v>
      </c>
      <c r="M37" s="68">
        <v>35</v>
      </c>
      <c r="N37" s="70">
        <v>6.809338521400778</v>
      </c>
      <c r="O37" s="71">
        <f t="shared" si="0"/>
        <v>37.548638132295714</v>
      </c>
      <c r="P37" s="68">
        <v>16</v>
      </c>
      <c r="Q37" s="70">
        <v>3.1128404669260701</v>
      </c>
      <c r="R37" s="68">
        <v>41</v>
      </c>
      <c r="S37" s="70">
        <v>7.9766536964980537</v>
      </c>
      <c r="T37" s="68">
        <v>20</v>
      </c>
      <c r="U37" s="70">
        <v>3.8910505836575875</v>
      </c>
      <c r="V37" s="71">
        <f t="shared" si="2"/>
        <v>14.980544747081712</v>
      </c>
      <c r="W37" s="68">
        <v>4</v>
      </c>
      <c r="X37" s="70">
        <v>0.77821011673151752</v>
      </c>
      <c r="Y37" s="68">
        <v>18</v>
      </c>
      <c r="Z37" s="70">
        <v>3.5019455252918288</v>
      </c>
      <c r="AA37" s="71">
        <f t="shared" si="4"/>
        <v>4.2801556420233462</v>
      </c>
      <c r="AB37" s="68">
        <v>19</v>
      </c>
      <c r="AC37" s="72">
        <v>3.6964980544747084</v>
      </c>
      <c r="AD37" s="73">
        <v>3.0252918287937742</v>
      </c>
      <c r="AE37" s="24"/>
    </row>
    <row r="38" spans="1:31" s="62" customFormat="1" x14ac:dyDescent="0.2">
      <c r="A38" s="8" t="s">
        <v>79</v>
      </c>
      <c r="B38" s="8" t="s">
        <v>83</v>
      </c>
      <c r="C38" s="68">
        <f t="shared" si="7"/>
        <v>113</v>
      </c>
      <c r="D38" s="69">
        <v>44</v>
      </c>
      <c r="E38" s="70">
        <v>38.938053097345133</v>
      </c>
      <c r="F38" s="68">
        <v>21</v>
      </c>
      <c r="G38" s="70">
        <v>18.584070796460178</v>
      </c>
      <c r="H38" s="71">
        <f t="shared" si="1"/>
        <v>57.522123893805315</v>
      </c>
      <c r="I38" s="68">
        <v>12</v>
      </c>
      <c r="J38" s="70">
        <v>10.619469026548673</v>
      </c>
      <c r="K38" s="68">
        <v>12</v>
      </c>
      <c r="L38" s="70">
        <v>10.619469026548673</v>
      </c>
      <c r="M38" s="68">
        <v>6</v>
      </c>
      <c r="N38" s="70">
        <v>5.3097345132743365</v>
      </c>
      <c r="O38" s="71">
        <f t="shared" si="0"/>
        <v>26.548672566371682</v>
      </c>
      <c r="P38" s="68">
        <v>4</v>
      </c>
      <c r="Q38" s="70">
        <v>3.5398230088495577</v>
      </c>
      <c r="R38" s="68">
        <v>6</v>
      </c>
      <c r="S38" s="70">
        <v>5.3097345132743365</v>
      </c>
      <c r="T38" s="68">
        <v>1</v>
      </c>
      <c r="U38" s="70">
        <v>0.88495575221238942</v>
      </c>
      <c r="V38" s="71">
        <f t="shared" si="2"/>
        <v>9.734513274336285</v>
      </c>
      <c r="W38" s="68">
        <v>0</v>
      </c>
      <c r="X38" s="70">
        <v>0</v>
      </c>
      <c r="Y38" s="68">
        <v>5</v>
      </c>
      <c r="Z38" s="70">
        <v>4.4247787610619467</v>
      </c>
      <c r="AA38" s="71">
        <f t="shared" si="4"/>
        <v>4.4247787610619467</v>
      </c>
      <c r="AB38" s="68">
        <v>2</v>
      </c>
      <c r="AC38" s="72">
        <v>1.7699115044247788</v>
      </c>
      <c r="AD38" s="73">
        <v>3.3044247787610619</v>
      </c>
      <c r="AE38" s="24"/>
    </row>
    <row r="39" spans="1:31" s="62" customFormat="1" x14ac:dyDescent="0.2">
      <c r="A39" s="8" t="s">
        <v>69</v>
      </c>
      <c r="B39" s="8" t="s">
        <v>70</v>
      </c>
      <c r="C39" s="68">
        <f t="shared" si="7"/>
        <v>90</v>
      </c>
      <c r="D39" s="69">
        <v>26</v>
      </c>
      <c r="E39" s="70">
        <v>28.888888888888886</v>
      </c>
      <c r="F39" s="68">
        <v>20</v>
      </c>
      <c r="G39" s="70">
        <v>22.222222222222221</v>
      </c>
      <c r="H39" s="71">
        <f t="shared" si="1"/>
        <v>51.111111111111107</v>
      </c>
      <c r="I39" s="68">
        <v>16</v>
      </c>
      <c r="J39" s="70">
        <v>17.777777777777779</v>
      </c>
      <c r="K39" s="68">
        <v>10</v>
      </c>
      <c r="L39" s="70">
        <v>11.111111111111111</v>
      </c>
      <c r="M39" s="68">
        <v>5</v>
      </c>
      <c r="N39" s="70">
        <v>5.5555555555555554</v>
      </c>
      <c r="O39" s="71">
        <f>SUM(J39,L39+N39)</f>
        <v>34.444444444444443</v>
      </c>
      <c r="P39" s="68">
        <v>0</v>
      </c>
      <c r="Q39" s="70">
        <v>0</v>
      </c>
      <c r="R39" s="68">
        <v>4</v>
      </c>
      <c r="S39" s="70">
        <v>4.4444444444444446</v>
      </c>
      <c r="T39" s="68">
        <v>2</v>
      </c>
      <c r="U39" s="70">
        <v>2.2222222222222223</v>
      </c>
      <c r="V39" s="71">
        <f t="shared" si="2"/>
        <v>6.666666666666667</v>
      </c>
      <c r="W39" s="68">
        <v>1</v>
      </c>
      <c r="X39" s="70">
        <v>1.1111111111111112</v>
      </c>
      <c r="Y39" s="68">
        <v>2</v>
      </c>
      <c r="Z39" s="70">
        <v>2.2222222222222223</v>
      </c>
      <c r="AA39" s="71">
        <f t="shared" si="4"/>
        <v>3.3333333333333335</v>
      </c>
      <c r="AB39" s="68">
        <v>4</v>
      </c>
      <c r="AC39" s="72">
        <v>4.4444444444444446</v>
      </c>
      <c r="AD39" s="73">
        <v>3.2111111111111112</v>
      </c>
      <c r="AE39" s="24"/>
    </row>
    <row r="40" spans="1:31" s="62" customFormat="1" x14ac:dyDescent="0.2">
      <c r="A40" s="8" t="s">
        <v>49</v>
      </c>
      <c r="B40" s="8" t="s">
        <v>52</v>
      </c>
      <c r="C40" s="68">
        <f t="shared" si="7"/>
        <v>13</v>
      </c>
      <c r="D40" s="69">
        <v>4</v>
      </c>
      <c r="E40" s="70">
        <v>30.76923076923077</v>
      </c>
      <c r="F40" s="68">
        <v>3</v>
      </c>
      <c r="G40" s="70">
        <v>23.076923076923077</v>
      </c>
      <c r="H40" s="71">
        <f t="shared" si="1"/>
        <v>53.846153846153847</v>
      </c>
      <c r="I40" s="68">
        <v>1</v>
      </c>
      <c r="J40" s="70">
        <v>7.6923076923076925</v>
      </c>
      <c r="K40" s="68">
        <v>0</v>
      </c>
      <c r="L40" s="70">
        <v>0</v>
      </c>
      <c r="M40" s="68">
        <v>2</v>
      </c>
      <c r="N40" s="70">
        <v>15.384615384615385</v>
      </c>
      <c r="O40" s="71">
        <f t="shared" ref="O40:O69" si="8">SUM(J40,L40,N40)</f>
        <v>23.076923076923077</v>
      </c>
      <c r="P40" s="68">
        <v>0</v>
      </c>
      <c r="Q40" s="70">
        <v>0</v>
      </c>
      <c r="R40" s="68">
        <v>0</v>
      </c>
      <c r="S40" s="70">
        <v>0</v>
      </c>
      <c r="T40" s="68">
        <v>2</v>
      </c>
      <c r="U40" s="70">
        <v>15.384615384615385</v>
      </c>
      <c r="V40" s="71">
        <f t="shared" si="2"/>
        <v>15.384615384615385</v>
      </c>
      <c r="W40" s="68">
        <v>0</v>
      </c>
      <c r="X40" s="70">
        <v>0</v>
      </c>
      <c r="Y40" s="68">
        <v>0</v>
      </c>
      <c r="Z40" s="70">
        <v>0</v>
      </c>
      <c r="AA40" s="71">
        <f t="shared" si="4"/>
        <v>0</v>
      </c>
      <c r="AB40" s="68">
        <v>1</v>
      </c>
      <c r="AC40" s="72">
        <v>7.6923076923076925</v>
      </c>
      <c r="AD40" s="73">
        <v>3.0153846153846158</v>
      </c>
      <c r="AE40" s="24"/>
    </row>
    <row r="41" spans="1:31" s="62" customFormat="1" x14ac:dyDescent="0.2">
      <c r="A41" s="8" t="s">
        <v>73</v>
      </c>
      <c r="B41" s="8" t="s">
        <v>74</v>
      </c>
      <c r="C41" s="68">
        <f t="shared" si="7"/>
        <v>293</v>
      </c>
      <c r="D41" s="69">
        <v>83</v>
      </c>
      <c r="E41" s="70">
        <v>28.327645051194537</v>
      </c>
      <c r="F41" s="68">
        <v>56</v>
      </c>
      <c r="G41" s="70">
        <v>19.112627986348123</v>
      </c>
      <c r="H41" s="71">
        <f t="shared" ref="H41:H68" si="9">SUM(E41,G41)</f>
        <v>47.44027303754266</v>
      </c>
      <c r="I41" s="68">
        <v>52</v>
      </c>
      <c r="J41" s="70">
        <v>17.747440273037544</v>
      </c>
      <c r="K41" s="68">
        <v>45</v>
      </c>
      <c r="L41" s="70">
        <v>15.358361774744028</v>
      </c>
      <c r="M41" s="68">
        <v>21</v>
      </c>
      <c r="N41" s="70">
        <v>7.1672354948805461</v>
      </c>
      <c r="O41" s="71">
        <f t="shared" si="8"/>
        <v>40.273037542662117</v>
      </c>
      <c r="P41" s="68">
        <v>14</v>
      </c>
      <c r="Q41" s="70">
        <v>4.7781569965870307</v>
      </c>
      <c r="R41" s="68">
        <v>11</v>
      </c>
      <c r="S41" s="70">
        <v>3.7542662116040959</v>
      </c>
      <c r="T41" s="68">
        <v>2</v>
      </c>
      <c r="U41" s="70">
        <v>0.68259385665529015</v>
      </c>
      <c r="V41" s="71">
        <f t="shared" ref="V41:V69" si="10">SUM(Q41,S41,U41)</f>
        <v>9.2150170648464158</v>
      </c>
      <c r="W41" s="68">
        <v>3</v>
      </c>
      <c r="X41" s="70">
        <v>1.0238907849829351</v>
      </c>
      <c r="Y41" s="68">
        <v>2</v>
      </c>
      <c r="Z41" s="70">
        <v>0.68259385665529015</v>
      </c>
      <c r="AA41" s="71">
        <f t="shared" si="4"/>
        <v>1.7064846416382253</v>
      </c>
      <c r="AB41" s="68">
        <v>4</v>
      </c>
      <c r="AC41" s="72">
        <v>1.3651877133105803</v>
      </c>
      <c r="AD41" s="73">
        <v>3.2969283276450514</v>
      </c>
      <c r="AE41" s="24"/>
    </row>
    <row r="42" spans="1:31" s="62" customFormat="1" x14ac:dyDescent="0.2">
      <c r="A42" s="8" t="s">
        <v>75</v>
      </c>
      <c r="B42" s="8" t="s">
        <v>77</v>
      </c>
      <c r="C42" s="68">
        <f t="shared" si="7"/>
        <v>773</v>
      </c>
      <c r="D42" s="69">
        <v>83</v>
      </c>
      <c r="E42" s="70">
        <v>10.737386804657181</v>
      </c>
      <c r="F42" s="68">
        <v>90</v>
      </c>
      <c r="G42" s="70">
        <v>11.642949547218628</v>
      </c>
      <c r="H42" s="71">
        <f t="shared" si="9"/>
        <v>22.380336351875808</v>
      </c>
      <c r="I42" s="68">
        <v>82</v>
      </c>
      <c r="J42" s="70">
        <v>10.608020698576972</v>
      </c>
      <c r="K42" s="68">
        <v>141</v>
      </c>
      <c r="L42" s="70">
        <v>18.240620957309183</v>
      </c>
      <c r="M42" s="68">
        <v>103</v>
      </c>
      <c r="N42" s="70">
        <v>13.324708926261319</v>
      </c>
      <c r="O42" s="71">
        <f t="shared" si="8"/>
        <v>42.173350582147478</v>
      </c>
      <c r="P42" s="68">
        <v>77</v>
      </c>
      <c r="Q42" s="70">
        <v>9.9611901681759374</v>
      </c>
      <c r="R42" s="68">
        <v>91</v>
      </c>
      <c r="S42" s="70">
        <v>11.772315653298836</v>
      </c>
      <c r="T42" s="68">
        <v>25</v>
      </c>
      <c r="U42" s="70">
        <v>3.2341526520051747</v>
      </c>
      <c r="V42" s="71">
        <f t="shared" si="10"/>
        <v>24.967658473479947</v>
      </c>
      <c r="W42" s="68">
        <v>15</v>
      </c>
      <c r="X42" s="70">
        <v>1.9404915912031047</v>
      </c>
      <c r="Y42" s="68">
        <v>24</v>
      </c>
      <c r="Z42" s="70">
        <v>3.1047865459249677</v>
      </c>
      <c r="AA42" s="71">
        <f t="shared" si="4"/>
        <v>5.0452781371280722</v>
      </c>
      <c r="AB42" s="68">
        <v>42</v>
      </c>
      <c r="AC42" s="72">
        <v>5.4333764553686938</v>
      </c>
      <c r="AD42" s="73">
        <v>2.6931435963777495</v>
      </c>
      <c r="AE42" s="24"/>
    </row>
    <row r="43" spans="1:31" s="62" customFormat="1" x14ac:dyDescent="0.2">
      <c r="A43" s="8"/>
      <c r="B43" s="8" t="s">
        <v>105</v>
      </c>
      <c r="C43" s="68">
        <f t="shared" si="7"/>
        <v>26</v>
      </c>
      <c r="D43" s="69">
        <v>23</v>
      </c>
      <c r="E43" s="70">
        <v>88.461538461538453</v>
      </c>
      <c r="F43" s="68">
        <v>3</v>
      </c>
      <c r="G43" s="70">
        <v>11.538461538461538</v>
      </c>
      <c r="H43" s="71">
        <f t="shared" si="9"/>
        <v>99.999999999999986</v>
      </c>
      <c r="I43" s="68">
        <v>0</v>
      </c>
      <c r="J43" s="70">
        <v>0</v>
      </c>
      <c r="K43" s="68">
        <v>0</v>
      </c>
      <c r="L43" s="70">
        <v>0</v>
      </c>
      <c r="M43" s="68">
        <v>0</v>
      </c>
      <c r="N43" s="70">
        <v>0</v>
      </c>
      <c r="O43" s="71">
        <f t="shared" si="8"/>
        <v>0</v>
      </c>
      <c r="P43" s="68">
        <v>0</v>
      </c>
      <c r="Q43" s="70">
        <v>0</v>
      </c>
      <c r="R43" s="68">
        <v>0</v>
      </c>
      <c r="S43" s="70">
        <v>0</v>
      </c>
      <c r="T43" s="68">
        <v>0</v>
      </c>
      <c r="U43" s="70">
        <v>0</v>
      </c>
      <c r="V43" s="71">
        <f t="shared" si="10"/>
        <v>0</v>
      </c>
      <c r="W43" s="68">
        <v>0</v>
      </c>
      <c r="X43" s="70">
        <v>0</v>
      </c>
      <c r="Y43" s="68">
        <v>0</v>
      </c>
      <c r="Z43" s="70">
        <v>0</v>
      </c>
      <c r="AA43" s="71">
        <f t="shared" si="4"/>
        <v>0</v>
      </c>
      <c r="AB43" s="68">
        <v>0</v>
      </c>
      <c r="AC43" s="72">
        <v>0</v>
      </c>
      <c r="AD43" s="73">
        <v>3.965384615384616</v>
      </c>
      <c r="AE43" s="24"/>
    </row>
    <row r="44" spans="1:31" s="62" customFormat="1" x14ac:dyDescent="0.2">
      <c r="A44" s="8"/>
      <c r="B44" s="8" t="s">
        <v>106</v>
      </c>
      <c r="C44" s="68">
        <f t="shared" si="7"/>
        <v>96</v>
      </c>
      <c r="D44" s="69">
        <v>32</v>
      </c>
      <c r="E44" s="70">
        <v>33.333333333333329</v>
      </c>
      <c r="F44" s="68">
        <v>14</v>
      </c>
      <c r="G44" s="70">
        <v>14.583333333333334</v>
      </c>
      <c r="H44" s="71">
        <f t="shared" si="9"/>
        <v>47.916666666666664</v>
      </c>
      <c r="I44" s="68">
        <v>10</v>
      </c>
      <c r="J44" s="70">
        <v>10.416666666666668</v>
      </c>
      <c r="K44" s="68">
        <v>17</v>
      </c>
      <c r="L44" s="70">
        <v>17.708333333333336</v>
      </c>
      <c r="M44" s="68">
        <v>4</v>
      </c>
      <c r="N44" s="70">
        <v>4.1666666666666661</v>
      </c>
      <c r="O44" s="71">
        <f t="shared" si="8"/>
        <v>32.291666666666671</v>
      </c>
      <c r="P44" s="68">
        <v>4</v>
      </c>
      <c r="Q44" s="70">
        <v>4.1666666666666661</v>
      </c>
      <c r="R44" s="68">
        <v>10</v>
      </c>
      <c r="S44" s="70">
        <v>10.416666666666668</v>
      </c>
      <c r="T44" s="68">
        <v>1</v>
      </c>
      <c r="U44" s="70">
        <v>1.0416666666666665</v>
      </c>
      <c r="V44" s="71">
        <f t="shared" si="10"/>
        <v>15.625</v>
      </c>
      <c r="W44" s="68">
        <v>1</v>
      </c>
      <c r="X44" s="70">
        <v>1.0416666666666665</v>
      </c>
      <c r="Y44" s="68">
        <v>2</v>
      </c>
      <c r="Z44" s="70">
        <v>2.083333333333333</v>
      </c>
      <c r="AA44" s="71">
        <f t="shared" si="4"/>
        <v>3.1249999999999996</v>
      </c>
      <c r="AB44" s="68">
        <v>1</v>
      </c>
      <c r="AC44" s="72">
        <v>1.0416666666666665</v>
      </c>
      <c r="AD44" s="73">
        <v>3.2166666666666668</v>
      </c>
      <c r="AE44" s="24"/>
    </row>
    <row r="45" spans="1:31" s="62" customFormat="1" x14ac:dyDescent="0.2">
      <c r="A45" s="8" t="s">
        <v>94</v>
      </c>
      <c r="B45" s="8" t="s">
        <v>95</v>
      </c>
      <c r="C45" s="68">
        <f t="shared" si="7"/>
        <v>4</v>
      </c>
      <c r="D45" s="69">
        <v>2</v>
      </c>
      <c r="E45" s="70">
        <v>50</v>
      </c>
      <c r="F45" s="68">
        <v>0</v>
      </c>
      <c r="G45" s="70">
        <v>0</v>
      </c>
      <c r="H45" s="71">
        <f t="shared" si="9"/>
        <v>50</v>
      </c>
      <c r="I45" s="68">
        <v>2</v>
      </c>
      <c r="J45" s="70">
        <v>50</v>
      </c>
      <c r="K45" s="68">
        <v>0</v>
      </c>
      <c r="L45" s="70">
        <v>0</v>
      </c>
      <c r="M45" s="68">
        <v>0</v>
      </c>
      <c r="N45" s="70">
        <v>0</v>
      </c>
      <c r="O45" s="71">
        <f t="shared" si="8"/>
        <v>50</v>
      </c>
      <c r="P45" s="68">
        <v>0</v>
      </c>
      <c r="Q45" s="70">
        <v>0</v>
      </c>
      <c r="R45" s="68">
        <v>0</v>
      </c>
      <c r="S45" s="70">
        <v>0</v>
      </c>
      <c r="T45" s="68">
        <v>0</v>
      </c>
      <c r="U45" s="70">
        <v>0</v>
      </c>
      <c r="V45" s="71">
        <f t="shared" si="10"/>
        <v>0</v>
      </c>
      <c r="W45" s="68">
        <v>0</v>
      </c>
      <c r="X45" s="70">
        <v>0</v>
      </c>
      <c r="Y45" s="68">
        <v>0</v>
      </c>
      <c r="Z45" s="70">
        <v>0</v>
      </c>
      <c r="AA45" s="71">
        <f t="shared" si="4"/>
        <v>0</v>
      </c>
      <c r="AB45" s="68">
        <v>0</v>
      </c>
      <c r="AC45" s="72">
        <v>0</v>
      </c>
      <c r="AD45" s="73">
        <v>3.65</v>
      </c>
      <c r="AE45" s="24"/>
    </row>
    <row r="46" spans="1:31" s="62" customFormat="1" x14ac:dyDescent="0.2">
      <c r="A46" s="8" t="s">
        <v>79</v>
      </c>
      <c r="B46" s="8" t="s">
        <v>84</v>
      </c>
      <c r="C46" s="68">
        <f t="shared" si="7"/>
        <v>43</v>
      </c>
      <c r="D46" s="69">
        <v>4</v>
      </c>
      <c r="E46" s="70">
        <v>9.3023255813953494</v>
      </c>
      <c r="F46" s="68">
        <v>4</v>
      </c>
      <c r="G46" s="70">
        <v>9.3023255813953494</v>
      </c>
      <c r="H46" s="71">
        <f t="shared" si="9"/>
        <v>18.604651162790699</v>
      </c>
      <c r="I46" s="68">
        <v>3</v>
      </c>
      <c r="J46" s="70">
        <v>6.9767441860465116</v>
      </c>
      <c r="K46" s="68">
        <v>7</v>
      </c>
      <c r="L46" s="70">
        <v>16.279069767441861</v>
      </c>
      <c r="M46" s="68">
        <v>3</v>
      </c>
      <c r="N46" s="70">
        <v>6.9767441860465116</v>
      </c>
      <c r="O46" s="71">
        <f t="shared" si="8"/>
        <v>30.232558139534881</v>
      </c>
      <c r="P46" s="68">
        <v>4</v>
      </c>
      <c r="Q46" s="70">
        <v>9.3023255813953494</v>
      </c>
      <c r="R46" s="68">
        <v>2</v>
      </c>
      <c r="S46" s="70">
        <v>4.6511627906976747</v>
      </c>
      <c r="T46" s="68">
        <v>4</v>
      </c>
      <c r="U46" s="70">
        <v>9.3023255813953494</v>
      </c>
      <c r="V46" s="71">
        <f t="shared" si="10"/>
        <v>23.255813953488371</v>
      </c>
      <c r="W46" s="68">
        <v>6</v>
      </c>
      <c r="X46" s="70">
        <v>13.953488372093023</v>
      </c>
      <c r="Y46" s="68">
        <v>3</v>
      </c>
      <c r="Z46" s="70">
        <v>6.9767441860465116</v>
      </c>
      <c r="AA46" s="71">
        <f t="shared" si="4"/>
        <v>20.930232558139537</v>
      </c>
      <c r="AB46" s="68">
        <v>3</v>
      </c>
      <c r="AC46" s="72">
        <v>6.9767441860465116</v>
      </c>
      <c r="AD46" s="73">
        <v>2.3395348837209302</v>
      </c>
      <c r="AE46" s="24"/>
    </row>
    <row r="47" spans="1:31" s="62" customFormat="1" x14ac:dyDescent="0.2">
      <c r="A47" s="8" t="s">
        <v>49</v>
      </c>
      <c r="B47" s="8" t="s">
        <v>53</v>
      </c>
      <c r="C47" s="73">
        <f t="shared" si="7"/>
        <v>125</v>
      </c>
      <c r="D47" s="69">
        <v>23</v>
      </c>
      <c r="E47" s="70">
        <v>18.399999999999999</v>
      </c>
      <c r="F47" s="68">
        <v>15</v>
      </c>
      <c r="G47" s="70">
        <v>12</v>
      </c>
      <c r="H47" s="71">
        <f t="shared" si="9"/>
        <v>30.4</v>
      </c>
      <c r="I47" s="68">
        <v>14</v>
      </c>
      <c r="J47" s="70">
        <v>11.2</v>
      </c>
      <c r="K47" s="68">
        <v>28</v>
      </c>
      <c r="L47" s="70">
        <v>22.4</v>
      </c>
      <c r="M47" s="68">
        <v>11</v>
      </c>
      <c r="N47" s="70">
        <v>8.7999999999999989</v>
      </c>
      <c r="O47" s="71">
        <f t="shared" si="8"/>
        <v>42.399999999999991</v>
      </c>
      <c r="P47" s="68">
        <v>3</v>
      </c>
      <c r="Q47" s="70">
        <v>2.4</v>
      </c>
      <c r="R47" s="68">
        <v>18</v>
      </c>
      <c r="S47" s="70">
        <v>14.399999999999999</v>
      </c>
      <c r="T47" s="68">
        <v>7</v>
      </c>
      <c r="U47" s="70">
        <v>5.6</v>
      </c>
      <c r="V47" s="71">
        <f t="shared" si="10"/>
        <v>22.4</v>
      </c>
      <c r="W47" s="68">
        <v>0</v>
      </c>
      <c r="X47" s="70">
        <v>0</v>
      </c>
      <c r="Y47" s="68">
        <v>4</v>
      </c>
      <c r="Z47" s="70">
        <v>3.2</v>
      </c>
      <c r="AA47" s="71">
        <f t="shared" si="4"/>
        <v>3.2</v>
      </c>
      <c r="AB47" s="68">
        <v>2</v>
      </c>
      <c r="AC47" s="72">
        <v>1.6</v>
      </c>
      <c r="AD47" s="73">
        <v>2.9296000000000002</v>
      </c>
      <c r="AE47" s="24"/>
    </row>
    <row r="48" spans="1:31" s="62" customFormat="1" x14ac:dyDescent="0.2">
      <c r="A48" s="8" t="s">
        <v>60</v>
      </c>
      <c r="B48" s="8" t="s">
        <v>64</v>
      </c>
      <c r="C48" s="68">
        <f t="shared" si="7"/>
        <v>231</v>
      </c>
      <c r="D48" s="69">
        <v>58</v>
      </c>
      <c r="E48" s="70">
        <v>25.108225108225106</v>
      </c>
      <c r="F48" s="68">
        <v>45</v>
      </c>
      <c r="G48" s="70">
        <v>19.480519480519483</v>
      </c>
      <c r="H48" s="71">
        <f t="shared" si="9"/>
        <v>44.588744588744589</v>
      </c>
      <c r="I48" s="68">
        <v>26</v>
      </c>
      <c r="J48" s="70">
        <v>11.255411255411255</v>
      </c>
      <c r="K48" s="68">
        <v>36</v>
      </c>
      <c r="L48" s="70">
        <v>15.584415584415584</v>
      </c>
      <c r="M48" s="68">
        <v>14</v>
      </c>
      <c r="N48" s="70">
        <v>6.0606060606060606</v>
      </c>
      <c r="O48" s="71">
        <f t="shared" si="8"/>
        <v>32.900432900432904</v>
      </c>
      <c r="P48" s="68">
        <v>14</v>
      </c>
      <c r="Q48" s="70">
        <v>6.0606060606060606</v>
      </c>
      <c r="R48" s="68">
        <v>18</v>
      </c>
      <c r="S48" s="70">
        <v>7.7922077922077921</v>
      </c>
      <c r="T48" s="68">
        <v>7</v>
      </c>
      <c r="U48" s="70">
        <v>3.0303030303030303</v>
      </c>
      <c r="V48" s="71">
        <f t="shared" si="10"/>
        <v>16.883116883116884</v>
      </c>
      <c r="W48" s="68">
        <v>4</v>
      </c>
      <c r="X48" s="70">
        <v>1.7316017316017316</v>
      </c>
      <c r="Y48" s="68">
        <v>4</v>
      </c>
      <c r="Z48" s="70">
        <v>1.7316017316017316</v>
      </c>
      <c r="AA48" s="71">
        <f t="shared" si="4"/>
        <v>3.4632034632034632</v>
      </c>
      <c r="AB48" s="68">
        <v>5</v>
      </c>
      <c r="AC48" s="72">
        <v>2.1645021645021645</v>
      </c>
      <c r="AD48" s="73">
        <v>3.1142857142857143</v>
      </c>
      <c r="AE48" s="24"/>
    </row>
    <row r="49" spans="1:31" s="62" customFormat="1" x14ac:dyDescent="0.2">
      <c r="A49" s="8" t="s">
        <v>31</v>
      </c>
      <c r="B49" s="8" t="s">
        <v>33</v>
      </c>
      <c r="C49" s="78">
        <f xml:space="preserve"> SUM(D49,F49,I49,K49,M49,P49,R49,T49,W49,Y49,AB49)</f>
        <v>89</v>
      </c>
      <c r="D49" s="79">
        <v>55</v>
      </c>
      <c r="E49" s="70">
        <v>61.797752808988761</v>
      </c>
      <c r="F49" s="78">
        <v>10</v>
      </c>
      <c r="G49" s="70">
        <v>11.235955056179774</v>
      </c>
      <c r="H49" s="71">
        <f t="shared" si="9"/>
        <v>73.033707865168537</v>
      </c>
      <c r="I49" s="78">
        <v>11</v>
      </c>
      <c r="J49" s="70">
        <v>12.359550561797752</v>
      </c>
      <c r="K49" s="78">
        <v>4</v>
      </c>
      <c r="L49" s="70">
        <v>4.4943820224719104</v>
      </c>
      <c r="M49" s="78">
        <v>2</v>
      </c>
      <c r="N49" s="70">
        <v>2.2471910112359552</v>
      </c>
      <c r="O49" s="71">
        <f t="shared" si="8"/>
        <v>19.101123595505619</v>
      </c>
      <c r="P49" s="78">
        <v>1</v>
      </c>
      <c r="Q49" s="70">
        <v>1.1235955056179776</v>
      </c>
      <c r="R49" s="78">
        <v>1</v>
      </c>
      <c r="S49" s="70">
        <v>1.1235955056179776</v>
      </c>
      <c r="T49" s="78">
        <v>3</v>
      </c>
      <c r="U49" s="70">
        <v>3.3707865168539324</v>
      </c>
      <c r="V49" s="71">
        <f t="shared" si="10"/>
        <v>5.617977528089888</v>
      </c>
      <c r="W49" s="78">
        <v>0</v>
      </c>
      <c r="X49" s="70">
        <v>0</v>
      </c>
      <c r="Y49" s="78">
        <v>1</v>
      </c>
      <c r="Z49" s="70">
        <v>1.1235955056179776</v>
      </c>
      <c r="AA49" s="71">
        <f t="shared" ref="AA49:AA69" si="11">SUM(X49,Z49)</f>
        <v>1.1235955056179776</v>
      </c>
      <c r="AB49" s="78">
        <v>1</v>
      </c>
      <c r="AC49" s="72">
        <v>1.1235955056179776</v>
      </c>
      <c r="AD49" s="78">
        <v>3.61</v>
      </c>
      <c r="AE49" s="24"/>
    </row>
    <row r="50" spans="1:31" s="62" customFormat="1" x14ac:dyDescent="0.2">
      <c r="A50" s="8" t="s">
        <v>78</v>
      </c>
      <c r="B50" s="8" t="s">
        <v>78</v>
      </c>
      <c r="C50" s="68">
        <f t="shared" ref="C50:C69" si="12">SUM(D50,F50,I50,K50,M50,P50,R50,T50,W50,Y50,AB50)</f>
        <v>675</v>
      </c>
      <c r="D50" s="69">
        <v>154</v>
      </c>
      <c r="E50" s="70">
        <v>22.814814814814817</v>
      </c>
      <c r="F50" s="68">
        <v>69</v>
      </c>
      <c r="G50" s="70">
        <v>10.222222222222223</v>
      </c>
      <c r="H50" s="71">
        <f t="shared" si="9"/>
        <v>33.037037037037038</v>
      </c>
      <c r="I50" s="68">
        <v>80</v>
      </c>
      <c r="J50" s="70">
        <v>11.851851851851853</v>
      </c>
      <c r="K50" s="68">
        <v>100</v>
      </c>
      <c r="L50" s="70">
        <v>14.814814814814813</v>
      </c>
      <c r="M50" s="68">
        <v>54</v>
      </c>
      <c r="N50" s="70">
        <v>8</v>
      </c>
      <c r="O50" s="71">
        <f t="shared" si="8"/>
        <v>34.666666666666664</v>
      </c>
      <c r="P50" s="68">
        <v>46</v>
      </c>
      <c r="Q50" s="70">
        <v>6.8148148148148149</v>
      </c>
      <c r="R50" s="68">
        <v>57</v>
      </c>
      <c r="S50" s="70">
        <v>8.4444444444444446</v>
      </c>
      <c r="T50" s="68">
        <v>29</v>
      </c>
      <c r="U50" s="70">
        <v>4.2962962962962958</v>
      </c>
      <c r="V50" s="71">
        <f t="shared" si="10"/>
        <v>19.555555555555557</v>
      </c>
      <c r="W50" s="68">
        <v>12</v>
      </c>
      <c r="X50" s="70">
        <v>1.7777777777777777</v>
      </c>
      <c r="Y50" s="68">
        <v>32</v>
      </c>
      <c r="Z50" s="70">
        <v>4.7407407407407405</v>
      </c>
      <c r="AA50" s="71">
        <f t="shared" si="11"/>
        <v>6.5185185185185182</v>
      </c>
      <c r="AB50" s="68">
        <v>42</v>
      </c>
      <c r="AC50" s="72">
        <v>6.2222222222222223</v>
      </c>
      <c r="AD50" s="73">
        <v>2.8115555555555556</v>
      </c>
      <c r="AE50" s="24"/>
    </row>
    <row r="51" spans="1:31" s="62" customFormat="1" x14ac:dyDescent="0.2">
      <c r="A51" s="8" t="s">
        <v>39</v>
      </c>
      <c r="B51" s="8" t="s">
        <v>45</v>
      </c>
      <c r="C51" s="68">
        <f t="shared" si="12"/>
        <v>296</v>
      </c>
      <c r="D51" s="69">
        <v>47</v>
      </c>
      <c r="E51" s="70">
        <v>15.878378378378377</v>
      </c>
      <c r="F51" s="68">
        <v>55</v>
      </c>
      <c r="G51" s="70">
        <v>18.581081081081081</v>
      </c>
      <c r="H51" s="71">
        <f t="shared" si="9"/>
        <v>34.45945945945946</v>
      </c>
      <c r="I51" s="68">
        <v>58</v>
      </c>
      <c r="J51" s="70">
        <v>19.594594594594593</v>
      </c>
      <c r="K51" s="68">
        <v>66</v>
      </c>
      <c r="L51" s="70">
        <v>22.297297297297298</v>
      </c>
      <c r="M51" s="68">
        <v>27</v>
      </c>
      <c r="N51" s="70">
        <v>9.121621621621621</v>
      </c>
      <c r="O51" s="71">
        <f t="shared" si="8"/>
        <v>51.013513513513509</v>
      </c>
      <c r="P51" s="68">
        <v>16</v>
      </c>
      <c r="Q51" s="70">
        <v>5.4054054054054053</v>
      </c>
      <c r="R51" s="68">
        <v>14</v>
      </c>
      <c r="S51" s="70">
        <v>4.7297297297297298</v>
      </c>
      <c r="T51" s="68">
        <v>6</v>
      </c>
      <c r="U51" s="70">
        <v>2.0270270270270272</v>
      </c>
      <c r="V51" s="71">
        <f t="shared" si="10"/>
        <v>12.162162162162161</v>
      </c>
      <c r="W51" s="68">
        <v>2</v>
      </c>
      <c r="X51" s="70">
        <v>0.67567567567567566</v>
      </c>
      <c r="Y51" s="68">
        <v>2</v>
      </c>
      <c r="Z51" s="70">
        <v>0.67567567567567566</v>
      </c>
      <c r="AA51" s="71">
        <f t="shared" si="11"/>
        <v>1.3513513513513513</v>
      </c>
      <c r="AB51" s="68">
        <v>3</v>
      </c>
      <c r="AC51" s="72">
        <v>1.0135135135135136</v>
      </c>
      <c r="AD51" s="73">
        <v>3.1533783783783784</v>
      </c>
      <c r="AE51" s="24"/>
    </row>
    <row r="52" spans="1:31" s="62" customFormat="1" x14ac:dyDescent="0.2">
      <c r="A52" s="8" t="s">
        <v>39</v>
      </c>
      <c r="B52" s="8" t="s">
        <v>46</v>
      </c>
      <c r="C52" s="68">
        <f t="shared" si="12"/>
        <v>139</v>
      </c>
      <c r="D52" s="69">
        <v>35</v>
      </c>
      <c r="E52" s="70">
        <v>25.179856115107913</v>
      </c>
      <c r="F52" s="68">
        <v>27</v>
      </c>
      <c r="G52" s="70">
        <v>19.424460431654676</v>
      </c>
      <c r="H52" s="71">
        <f t="shared" si="9"/>
        <v>44.60431654676259</v>
      </c>
      <c r="I52" s="68">
        <v>21</v>
      </c>
      <c r="J52" s="70">
        <v>15.107913669064748</v>
      </c>
      <c r="K52" s="68">
        <v>21</v>
      </c>
      <c r="L52" s="70">
        <v>15.107913669064748</v>
      </c>
      <c r="M52" s="68">
        <v>13</v>
      </c>
      <c r="N52" s="70">
        <v>9.3525179856115113</v>
      </c>
      <c r="O52" s="71">
        <f t="shared" si="8"/>
        <v>39.568345323741006</v>
      </c>
      <c r="P52" s="68">
        <v>11</v>
      </c>
      <c r="Q52" s="70">
        <v>7.9136690647482011</v>
      </c>
      <c r="R52" s="68">
        <v>7</v>
      </c>
      <c r="S52" s="70">
        <v>5.0359712230215825</v>
      </c>
      <c r="T52" s="68">
        <v>2</v>
      </c>
      <c r="U52" s="70">
        <v>1.4388489208633095</v>
      </c>
      <c r="V52" s="71">
        <f t="shared" si="10"/>
        <v>14.388489208633093</v>
      </c>
      <c r="W52" s="68">
        <v>1</v>
      </c>
      <c r="X52" s="70">
        <v>0.71942446043165476</v>
      </c>
      <c r="Y52" s="68">
        <v>0</v>
      </c>
      <c r="Z52" s="70">
        <v>0</v>
      </c>
      <c r="AA52" s="71">
        <f t="shared" si="11"/>
        <v>0.71942446043165476</v>
      </c>
      <c r="AB52" s="68">
        <v>1</v>
      </c>
      <c r="AC52" s="72">
        <v>0.71942446043165476</v>
      </c>
      <c r="AD52" s="73">
        <v>3.2467625899280579</v>
      </c>
      <c r="AE52" s="24"/>
    </row>
    <row r="53" spans="1:31" s="62" customFormat="1" x14ac:dyDescent="0.2">
      <c r="A53" s="8" t="s">
        <v>39</v>
      </c>
      <c r="B53" s="8" t="s">
        <v>47</v>
      </c>
      <c r="C53" s="81">
        <f t="shared" si="12"/>
        <v>405</v>
      </c>
      <c r="D53" s="69">
        <v>75</v>
      </c>
      <c r="E53" s="70">
        <v>18.518518518518519</v>
      </c>
      <c r="F53" s="68">
        <v>45</v>
      </c>
      <c r="G53" s="70">
        <v>11.111111111111111</v>
      </c>
      <c r="H53" s="71">
        <f t="shared" si="9"/>
        <v>29.62962962962963</v>
      </c>
      <c r="I53" s="68">
        <v>59</v>
      </c>
      <c r="J53" s="70">
        <v>14.5679012345679</v>
      </c>
      <c r="K53" s="68">
        <v>88</v>
      </c>
      <c r="L53" s="70">
        <v>21.728395061728396</v>
      </c>
      <c r="M53" s="68">
        <v>64</v>
      </c>
      <c r="N53" s="70">
        <v>15.802469135802468</v>
      </c>
      <c r="O53" s="71">
        <f t="shared" si="8"/>
        <v>52.098765432098766</v>
      </c>
      <c r="P53" s="68">
        <v>27</v>
      </c>
      <c r="Q53" s="70">
        <v>6.666666666666667</v>
      </c>
      <c r="R53" s="68">
        <v>25</v>
      </c>
      <c r="S53" s="70">
        <v>6.1728395061728394</v>
      </c>
      <c r="T53" s="68">
        <v>11</v>
      </c>
      <c r="U53" s="70">
        <v>2.7160493827160495</v>
      </c>
      <c r="V53" s="71">
        <f t="shared" si="10"/>
        <v>15.555555555555555</v>
      </c>
      <c r="W53" s="68">
        <v>5</v>
      </c>
      <c r="X53" s="70">
        <v>1.2345679012345678</v>
      </c>
      <c r="Y53" s="68">
        <v>2</v>
      </c>
      <c r="Z53" s="70">
        <v>0.49382716049382713</v>
      </c>
      <c r="AA53" s="71">
        <f t="shared" si="11"/>
        <v>1.728395061728395</v>
      </c>
      <c r="AB53" s="68">
        <v>4</v>
      </c>
      <c r="AC53" s="72">
        <v>0.98765432098765427</v>
      </c>
      <c r="AD53" s="73">
        <v>3.0550617283950618</v>
      </c>
      <c r="AE53" s="24"/>
    </row>
    <row r="54" spans="1:31" s="62" customFormat="1" x14ac:dyDescent="0.2">
      <c r="A54" s="8" t="s">
        <v>86</v>
      </c>
      <c r="B54" s="8" t="s">
        <v>86</v>
      </c>
      <c r="C54" s="68">
        <f t="shared" si="12"/>
        <v>4</v>
      </c>
      <c r="D54" s="69">
        <v>2</v>
      </c>
      <c r="E54" s="70">
        <v>50</v>
      </c>
      <c r="F54" s="68">
        <v>0</v>
      </c>
      <c r="G54" s="70">
        <v>0</v>
      </c>
      <c r="H54" s="71">
        <f t="shared" si="9"/>
        <v>50</v>
      </c>
      <c r="I54" s="68">
        <v>0</v>
      </c>
      <c r="J54" s="70">
        <v>0</v>
      </c>
      <c r="K54" s="68">
        <v>0</v>
      </c>
      <c r="L54" s="70">
        <v>0</v>
      </c>
      <c r="M54" s="68">
        <v>1</v>
      </c>
      <c r="N54" s="70">
        <v>25</v>
      </c>
      <c r="O54" s="71">
        <f t="shared" si="8"/>
        <v>25</v>
      </c>
      <c r="P54" s="68">
        <v>0</v>
      </c>
      <c r="Q54" s="70">
        <v>0</v>
      </c>
      <c r="R54" s="68">
        <v>1</v>
      </c>
      <c r="S54" s="70">
        <v>25</v>
      </c>
      <c r="T54" s="68">
        <v>0</v>
      </c>
      <c r="U54" s="70">
        <v>0</v>
      </c>
      <c r="V54" s="71">
        <f t="shared" si="10"/>
        <v>25</v>
      </c>
      <c r="W54" s="68">
        <v>0</v>
      </c>
      <c r="X54" s="70">
        <v>0</v>
      </c>
      <c r="Y54" s="68">
        <v>0</v>
      </c>
      <c r="Z54" s="70">
        <v>0</v>
      </c>
      <c r="AA54" s="71">
        <f t="shared" si="11"/>
        <v>0</v>
      </c>
      <c r="AB54" s="68">
        <v>0</v>
      </c>
      <c r="AC54" s="72">
        <v>0</v>
      </c>
      <c r="AD54" s="73">
        <v>3.1749999999999998</v>
      </c>
      <c r="AE54" s="24"/>
    </row>
    <row r="55" spans="1:31" s="62" customFormat="1" x14ac:dyDescent="0.2">
      <c r="A55" s="8" t="s">
        <v>87</v>
      </c>
      <c r="B55" s="8" t="s">
        <v>88</v>
      </c>
      <c r="C55" s="68">
        <f t="shared" si="12"/>
        <v>171</v>
      </c>
      <c r="D55" s="69">
        <v>50</v>
      </c>
      <c r="E55" s="70">
        <v>29.239766081871345</v>
      </c>
      <c r="F55" s="68">
        <v>24</v>
      </c>
      <c r="G55" s="70">
        <v>14.035087719298245</v>
      </c>
      <c r="H55" s="71">
        <f t="shared" si="9"/>
        <v>43.274853801169591</v>
      </c>
      <c r="I55" s="68">
        <v>22</v>
      </c>
      <c r="J55" s="70">
        <v>12.865497076023392</v>
      </c>
      <c r="K55" s="68">
        <v>22</v>
      </c>
      <c r="L55" s="70">
        <v>12.865497076023392</v>
      </c>
      <c r="M55" s="68">
        <v>10</v>
      </c>
      <c r="N55" s="70">
        <v>5.8479532163742682</v>
      </c>
      <c r="O55" s="71">
        <f t="shared" si="8"/>
        <v>31.578947368421051</v>
      </c>
      <c r="P55" s="68">
        <v>7</v>
      </c>
      <c r="Q55" s="70">
        <v>4.0935672514619883</v>
      </c>
      <c r="R55" s="68">
        <v>10</v>
      </c>
      <c r="S55" s="70">
        <v>5.8479532163742682</v>
      </c>
      <c r="T55" s="68">
        <v>7</v>
      </c>
      <c r="U55" s="70">
        <v>4.0935672514619883</v>
      </c>
      <c r="V55" s="71">
        <f t="shared" si="10"/>
        <v>14.035087719298243</v>
      </c>
      <c r="W55" s="68">
        <v>2</v>
      </c>
      <c r="X55" s="70">
        <v>1.1695906432748537</v>
      </c>
      <c r="Y55" s="68">
        <v>4</v>
      </c>
      <c r="Z55" s="70">
        <v>2.3391812865497075</v>
      </c>
      <c r="AA55" s="71">
        <f t="shared" si="11"/>
        <v>3.5087719298245612</v>
      </c>
      <c r="AB55" s="68">
        <v>13</v>
      </c>
      <c r="AC55" s="72">
        <v>7.6023391812865491</v>
      </c>
      <c r="AD55" s="73">
        <v>2.9766081871345031</v>
      </c>
      <c r="AE55" s="24"/>
    </row>
    <row r="56" spans="1:31" s="62" customFormat="1" x14ac:dyDescent="0.2">
      <c r="A56" s="8" t="s">
        <v>87</v>
      </c>
      <c r="B56" s="8" t="s">
        <v>89</v>
      </c>
      <c r="C56" s="68">
        <f t="shared" si="12"/>
        <v>314</v>
      </c>
      <c r="D56" s="69">
        <v>239</v>
      </c>
      <c r="E56" s="70">
        <v>76.114649681528661</v>
      </c>
      <c r="F56" s="68">
        <v>40</v>
      </c>
      <c r="G56" s="70">
        <v>12.738853503184714</v>
      </c>
      <c r="H56" s="71">
        <f t="shared" si="9"/>
        <v>88.853503184713375</v>
      </c>
      <c r="I56" s="68">
        <v>7</v>
      </c>
      <c r="J56" s="70">
        <v>2.2292993630573248</v>
      </c>
      <c r="K56" s="68">
        <v>8</v>
      </c>
      <c r="L56" s="70">
        <v>2.547770700636943</v>
      </c>
      <c r="M56" s="68">
        <v>1</v>
      </c>
      <c r="N56" s="70">
        <v>0.31847133757961787</v>
      </c>
      <c r="O56" s="71">
        <f t="shared" si="8"/>
        <v>5.095541401273886</v>
      </c>
      <c r="P56" s="68">
        <v>1</v>
      </c>
      <c r="Q56" s="70">
        <v>0.31847133757961787</v>
      </c>
      <c r="R56" s="68">
        <v>7</v>
      </c>
      <c r="S56" s="70">
        <v>2.2292993630573248</v>
      </c>
      <c r="T56" s="68">
        <v>2</v>
      </c>
      <c r="U56" s="70">
        <v>0.63694267515923575</v>
      </c>
      <c r="V56" s="71">
        <f t="shared" si="10"/>
        <v>3.1847133757961785</v>
      </c>
      <c r="W56" s="68">
        <v>3</v>
      </c>
      <c r="X56" s="70">
        <v>0.95541401273885351</v>
      </c>
      <c r="Y56" s="68">
        <v>1</v>
      </c>
      <c r="Z56" s="70">
        <v>0.31847133757961787</v>
      </c>
      <c r="AA56" s="71">
        <f t="shared" si="11"/>
        <v>1.2738853503184715</v>
      </c>
      <c r="AB56" s="68">
        <v>5</v>
      </c>
      <c r="AC56" s="72">
        <v>1.5923566878980893</v>
      </c>
      <c r="AD56" s="73">
        <v>3.7528662420382166</v>
      </c>
      <c r="AE56" s="24"/>
    </row>
    <row r="57" spans="1:31" s="62" customFormat="1" x14ac:dyDescent="0.2">
      <c r="A57" s="8" t="s">
        <v>87</v>
      </c>
      <c r="B57" s="8" t="s">
        <v>90</v>
      </c>
      <c r="C57" s="68">
        <f t="shared" si="12"/>
        <v>49</v>
      </c>
      <c r="D57" s="69">
        <v>33</v>
      </c>
      <c r="E57" s="70">
        <v>67.346938775510196</v>
      </c>
      <c r="F57" s="68">
        <v>1</v>
      </c>
      <c r="G57" s="70">
        <v>2.0408163265306123</v>
      </c>
      <c r="H57" s="71">
        <f t="shared" si="9"/>
        <v>69.387755102040813</v>
      </c>
      <c r="I57" s="68">
        <v>4</v>
      </c>
      <c r="J57" s="70">
        <v>8.1632653061224492</v>
      </c>
      <c r="K57" s="68">
        <v>6</v>
      </c>
      <c r="L57" s="70">
        <v>12.244897959183673</v>
      </c>
      <c r="M57" s="68">
        <v>2</v>
      </c>
      <c r="N57" s="70">
        <v>4.0816326530612246</v>
      </c>
      <c r="O57" s="71">
        <f t="shared" si="8"/>
        <v>24.489795918367346</v>
      </c>
      <c r="P57" s="68">
        <v>2</v>
      </c>
      <c r="Q57" s="70">
        <v>4.0816326530612246</v>
      </c>
      <c r="R57" s="68">
        <v>0</v>
      </c>
      <c r="S57" s="70">
        <v>0</v>
      </c>
      <c r="T57" s="68">
        <v>0</v>
      </c>
      <c r="U57" s="70">
        <v>0</v>
      </c>
      <c r="V57" s="71">
        <f t="shared" si="10"/>
        <v>4.0816326530612246</v>
      </c>
      <c r="W57" s="68">
        <v>0</v>
      </c>
      <c r="X57" s="70">
        <v>0</v>
      </c>
      <c r="Y57" s="68">
        <v>0</v>
      </c>
      <c r="Z57" s="70">
        <v>0</v>
      </c>
      <c r="AA57" s="71">
        <f t="shared" si="11"/>
        <v>0</v>
      </c>
      <c r="AB57" s="68">
        <v>1</v>
      </c>
      <c r="AC57" s="72">
        <v>2.0408163265306123</v>
      </c>
      <c r="AD57" s="73">
        <v>3.6102040816326531</v>
      </c>
      <c r="AE57" s="24"/>
    </row>
    <row r="58" spans="1:31" s="62" customFormat="1" x14ac:dyDescent="0.2">
      <c r="A58" s="8" t="s">
        <v>87</v>
      </c>
      <c r="B58" s="8" t="s">
        <v>91</v>
      </c>
      <c r="C58" s="68">
        <f t="shared" si="12"/>
        <v>132</v>
      </c>
      <c r="D58" s="69">
        <v>68</v>
      </c>
      <c r="E58" s="70">
        <v>51.515151515151516</v>
      </c>
      <c r="F58" s="68">
        <v>12</v>
      </c>
      <c r="G58" s="70">
        <v>9.0909090909090917</v>
      </c>
      <c r="H58" s="71">
        <f t="shared" si="9"/>
        <v>60.606060606060609</v>
      </c>
      <c r="I58" s="68">
        <v>8</v>
      </c>
      <c r="J58" s="70">
        <v>6.0606060606060606</v>
      </c>
      <c r="K58" s="68">
        <v>16</v>
      </c>
      <c r="L58" s="70">
        <v>12.121212121212121</v>
      </c>
      <c r="M58" s="68">
        <v>2</v>
      </c>
      <c r="N58" s="70">
        <v>1.5151515151515151</v>
      </c>
      <c r="O58" s="71">
        <f t="shared" si="8"/>
        <v>19.696969696969695</v>
      </c>
      <c r="P58" s="68">
        <v>3</v>
      </c>
      <c r="Q58" s="70">
        <v>2.2727272727272729</v>
      </c>
      <c r="R58" s="68">
        <v>10</v>
      </c>
      <c r="S58" s="70">
        <v>7.5757575757575761</v>
      </c>
      <c r="T58" s="68">
        <v>1</v>
      </c>
      <c r="U58" s="70">
        <v>0.75757575757575757</v>
      </c>
      <c r="V58" s="71">
        <f t="shared" si="10"/>
        <v>10.606060606060607</v>
      </c>
      <c r="W58" s="68">
        <v>1</v>
      </c>
      <c r="X58" s="70">
        <v>0.75757575757575757</v>
      </c>
      <c r="Y58" s="68">
        <v>3</v>
      </c>
      <c r="Z58" s="70">
        <v>2.2727272727272729</v>
      </c>
      <c r="AA58" s="71">
        <f t="shared" si="11"/>
        <v>3.0303030303030303</v>
      </c>
      <c r="AB58" s="68">
        <v>8</v>
      </c>
      <c r="AC58" s="72">
        <v>6.0606060606060606</v>
      </c>
      <c r="AD58" s="73">
        <v>3.250757575757576</v>
      </c>
      <c r="AE58" s="24"/>
    </row>
    <row r="59" spans="1:31" s="62" customFormat="1" x14ac:dyDescent="0.2">
      <c r="A59" s="8" t="s">
        <v>92</v>
      </c>
      <c r="B59" s="8" t="s">
        <v>92</v>
      </c>
      <c r="C59" s="68">
        <f t="shared" si="12"/>
        <v>119</v>
      </c>
      <c r="D59" s="69">
        <v>91</v>
      </c>
      <c r="E59" s="70">
        <v>76.470588235294116</v>
      </c>
      <c r="F59" s="68">
        <v>11</v>
      </c>
      <c r="G59" s="70">
        <v>9.2436974789915975</v>
      </c>
      <c r="H59" s="71">
        <f t="shared" si="9"/>
        <v>85.714285714285708</v>
      </c>
      <c r="I59" s="68">
        <v>5</v>
      </c>
      <c r="J59" s="70">
        <v>4.2016806722689077</v>
      </c>
      <c r="K59" s="68">
        <v>4</v>
      </c>
      <c r="L59" s="70">
        <v>3.3613445378151261</v>
      </c>
      <c r="M59" s="68">
        <v>3</v>
      </c>
      <c r="N59" s="70">
        <v>2.5210084033613445</v>
      </c>
      <c r="O59" s="71">
        <f t="shared" si="8"/>
        <v>10.084033613445378</v>
      </c>
      <c r="P59" s="68">
        <v>3</v>
      </c>
      <c r="Q59" s="70">
        <v>2.5210084033613445</v>
      </c>
      <c r="R59" s="68">
        <v>1</v>
      </c>
      <c r="S59" s="70">
        <v>0.84033613445378152</v>
      </c>
      <c r="T59" s="68">
        <v>0</v>
      </c>
      <c r="U59" s="70">
        <v>0</v>
      </c>
      <c r="V59" s="71">
        <f t="shared" si="10"/>
        <v>3.3613445378151261</v>
      </c>
      <c r="W59" s="68">
        <v>0</v>
      </c>
      <c r="X59" s="70">
        <v>0</v>
      </c>
      <c r="Y59" s="68">
        <v>0</v>
      </c>
      <c r="Z59" s="70">
        <v>0</v>
      </c>
      <c r="AA59" s="71">
        <f t="shared" si="11"/>
        <v>0</v>
      </c>
      <c r="AB59" s="68">
        <v>1</v>
      </c>
      <c r="AC59" s="72">
        <v>0.84033613445378152</v>
      </c>
      <c r="AD59" s="73">
        <v>3.7831932773109243</v>
      </c>
      <c r="AE59" s="24"/>
    </row>
    <row r="60" spans="1:31" s="62" customFormat="1" x14ac:dyDescent="0.2">
      <c r="A60" s="8" t="s">
        <v>49</v>
      </c>
      <c r="B60" s="8" t="s">
        <v>54</v>
      </c>
      <c r="C60" s="68">
        <f t="shared" si="12"/>
        <v>353</v>
      </c>
      <c r="D60" s="69">
        <v>93</v>
      </c>
      <c r="E60" s="70">
        <v>26.345609065155806</v>
      </c>
      <c r="F60" s="68">
        <v>34</v>
      </c>
      <c r="G60" s="70">
        <v>9.6317280453257776</v>
      </c>
      <c r="H60" s="71">
        <f t="shared" si="9"/>
        <v>35.977337110481585</v>
      </c>
      <c r="I60" s="68">
        <v>35</v>
      </c>
      <c r="J60" s="70">
        <v>9.9150141643059495</v>
      </c>
      <c r="K60" s="68">
        <v>55</v>
      </c>
      <c r="L60" s="70">
        <v>15.580736543909349</v>
      </c>
      <c r="M60" s="68">
        <v>27</v>
      </c>
      <c r="N60" s="70">
        <v>7.6487252124645897</v>
      </c>
      <c r="O60" s="71">
        <f t="shared" si="8"/>
        <v>33.144475920679888</v>
      </c>
      <c r="P60" s="68">
        <v>14</v>
      </c>
      <c r="Q60" s="70">
        <v>3.9660056657223794</v>
      </c>
      <c r="R60" s="68">
        <v>31</v>
      </c>
      <c r="S60" s="70">
        <v>8.7818696883852692</v>
      </c>
      <c r="T60" s="68">
        <v>12</v>
      </c>
      <c r="U60" s="70">
        <v>3.3994334277620402</v>
      </c>
      <c r="V60" s="71">
        <f t="shared" si="10"/>
        <v>16.14730878186969</v>
      </c>
      <c r="W60" s="68">
        <v>3</v>
      </c>
      <c r="X60" s="70">
        <v>0.84985835694051004</v>
      </c>
      <c r="Y60" s="68">
        <v>24</v>
      </c>
      <c r="Z60" s="70">
        <v>6.7988668555240803</v>
      </c>
      <c r="AA60" s="71">
        <f t="shared" si="11"/>
        <v>7.6487252124645906</v>
      </c>
      <c r="AB60" s="68">
        <v>25</v>
      </c>
      <c r="AC60" s="72">
        <v>7.0821529745042495</v>
      </c>
      <c r="AD60" s="73">
        <v>2.8150141643059494</v>
      </c>
      <c r="AE60" s="24"/>
    </row>
    <row r="61" spans="1:31" s="62" customFormat="1" x14ac:dyDescent="0.2">
      <c r="A61" s="8" t="s">
        <v>93</v>
      </c>
      <c r="B61" s="8" t="s">
        <v>93</v>
      </c>
      <c r="C61" s="68">
        <f t="shared" si="12"/>
        <v>216</v>
      </c>
      <c r="D61" s="69">
        <v>46</v>
      </c>
      <c r="E61" s="70">
        <v>21.296296296296298</v>
      </c>
      <c r="F61" s="68">
        <v>27</v>
      </c>
      <c r="G61" s="70">
        <v>12.5</v>
      </c>
      <c r="H61" s="71">
        <f t="shared" si="9"/>
        <v>33.796296296296298</v>
      </c>
      <c r="I61" s="68">
        <v>24</v>
      </c>
      <c r="J61" s="70">
        <v>11.111111111111111</v>
      </c>
      <c r="K61" s="68">
        <v>38</v>
      </c>
      <c r="L61" s="70">
        <v>17.592592592592592</v>
      </c>
      <c r="M61" s="68">
        <v>21</v>
      </c>
      <c r="N61" s="70">
        <v>9.7222222222222232</v>
      </c>
      <c r="O61" s="71">
        <f t="shared" si="8"/>
        <v>38.425925925925924</v>
      </c>
      <c r="P61" s="68">
        <v>15</v>
      </c>
      <c r="Q61" s="70">
        <v>6.9444444444444446</v>
      </c>
      <c r="R61" s="68">
        <v>19</v>
      </c>
      <c r="S61" s="70">
        <v>8.7962962962962958</v>
      </c>
      <c r="T61" s="68">
        <v>5</v>
      </c>
      <c r="U61" s="70">
        <v>2.3148148148148149</v>
      </c>
      <c r="V61" s="71">
        <f t="shared" si="10"/>
        <v>18.055555555555557</v>
      </c>
      <c r="W61" s="68">
        <v>5</v>
      </c>
      <c r="X61" s="70">
        <v>2.3148148148148149</v>
      </c>
      <c r="Y61" s="68">
        <v>10</v>
      </c>
      <c r="Z61" s="70">
        <v>4.6296296296296298</v>
      </c>
      <c r="AA61" s="71">
        <f t="shared" si="11"/>
        <v>6.9444444444444446</v>
      </c>
      <c r="AB61" s="68">
        <v>6</v>
      </c>
      <c r="AC61" s="72">
        <v>2.7777777777777777</v>
      </c>
      <c r="AD61" s="73">
        <v>2.9226851851851854</v>
      </c>
      <c r="AE61" s="24"/>
    </row>
    <row r="62" spans="1:31" s="62" customFormat="1" x14ac:dyDescent="0.2">
      <c r="A62" s="8" t="s">
        <v>94</v>
      </c>
      <c r="B62" s="8" t="s">
        <v>96</v>
      </c>
      <c r="C62" s="68">
        <f t="shared" si="12"/>
        <v>556</v>
      </c>
      <c r="D62" s="69">
        <v>81</v>
      </c>
      <c r="E62" s="70">
        <v>14.568345323741008</v>
      </c>
      <c r="F62" s="68">
        <v>64</v>
      </c>
      <c r="G62" s="70">
        <v>11.510791366906476</v>
      </c>
      <c r="H62" s="71">
        <f t="shared" si="9"/>
        <v>26.079136690647484</v>
      </c>
      <c r="I62" s="68">
        <v>75</v>
      </c>
      <c r="J62" s="70">
        <v>13.489208633093524</v>
      </c>
      <c r="K62" s="68">
        <v>114</v>
      </c>
      <c r="L62" s="70">
        <v>20.503597122302157</v>
      </c>
      <c r="M62" s="68">
        <v>53</v>
      </c>
      <c r="N62" s="70">
        <v>9.5323741007194247</v>
      </c>
      <c r="O62" s="71">
        <f t="shared" si="8"/>
        <v>43.525179856115102</v>
      </c>
      <c r="P62" s="68">
        <v>49</v>
      </c>
      <c r="Q62" s="70">
        <v>8.8129496402877692</v>
      </c>
      <c r="R62" s="68">
        <v>46</v>
      </c>
      <c r="S62" s="70">
        <v>8.2733812949640289</v>
      </c>
      <c r="T62" s="68">
        <v>20</v>
      </c>
      <c r="U62" s="70">
        <v>3.5971223021582732</v>
      </c>
      <c r="V62" s="71">
        <f t="shared" si="10"/>
        <v>20.68345323741007</v>
      </c>
      <c r="W62" s="68">
        <v>13</v>
      </c>
      <c r="X62" s="70">
        <v>2.3381294964028778</v>
      </c>
      <c r="Y62" s="68">
        <v>19</v>
      </c>
      <c r="Z62" s="70">
        <v>3.4172661870503598</v>
      </c>
      <c r="AA62" s="71">
        <f t="shared" si="11"/>
        <v>5.7553956834532372</v>
      </c>
      <c r="AB62" s="68">
        <v>22</v>
      </c>
      <c r="AC62" s="72">
        <v>3.9568345323741005</v>
      </c>
      <c r="AD62" s="73">
        <v>2.8201438848920861</v>
      </c>
      <c r="AE62" s="24"/>
    </row>
    <row r="63" spans="1:31" s="62" customFormat="1" x14ac:dyDescent="0.2">
      <c r="A63" s="8" t="s">
        <v>97</v>
      </c>
      <c r="B63" s="8" t="s">
        <v>97</v>
      </c>
      <c r="C63" s="68">
        <f t="shared" si="12"/>
        <v>1120</v>
      </c>
      <c r="D63" s="69">
        <v>254</v>
      </c>
      <c r="E63" s="70">
        <v>22.678571428571427</v>
      </c>
      <c r="F63" s="68">
        <v>116</v>
      </c>
      <c r="G63" s="70">
        <v>10.357142857142858</v>
      </c>
      <c r="H63" s="71">
        <f t="shared" si="9"/>
        <v>33.035714285714285</v>
      </c>
      <c r="I63" s="68">
        <v>121</v>
      </c>
      <c r="J63" s="70">
        <v>10.803571428571429</v>
      </c>
      <c r="K63" s="68">
        <v>168</v>
      </c>
      <c r="L63" s="70">
        <v>15</v>
      </c>
      <c r="M63" s="68">
        <v>133</v>
      </c>
      <c r="N63" s="70">
        <v>11.875</v>
      </c>
      <c r="O63" s="71">
        <f t="shared" si="8"/>
        <v>37.678571428571431</v>
      </c>
      <c r="P63" s="68">
        <v>68</v>
      </c>
      <c r="Q63" s="70">
        <v>6.0714285714285712</v>
      </c>
      <c r="R63" s="68">
        <v>86</v>
      </c>
      <c r="S63" s="70">
        <v>7.6785714285714288</v>
      </c>
      <c r="T63" s="68">
        <v>61</v>
      </c>
      <c r="U63" s="70">
        <v>5.4464285714285712</v>
      </c>
      <c r="V63" s="71">
        <f t="shared" si="10"/>
        <v>19.196428571428569</v>
      </c>
      <c r="W63" s="68">
        <v>21</v>
      </c>
      <c r="X63" s="70">
        <v>1.875</v>
      </c>
      <c r="Y63" s="68">
        <v>39</v>
      </c>
      <c r="Z63" s="70">
        <v>3.4821428571428572</v>
      </c>
      <c r="AA63" s="71">
        <f t="shared" si="11"/>
        <v>5.3571428571428577</v>
      </c>
      <c r="AB63" s="68">
        <v>53</v>
      </c>
      <c r="AC63" s="72">
        <v>4.7321428571428568</v>
      </c>
      <c r="AD63" s="73">
        <v>2.8624999999999998</v>
      </c>
      <c r="AE63" s="24"/>
    </row>
    <row r="64" spans="1:31" s="62" customFormat="1" x14ac:dyDescent="0.2">
      <c r="A64" s="8" t="s">
        <v>49</v>
      </c>
      <c r="B64" s="8" t="s">
        <v>55</v>
      </c>
      <c r="C64" s="68">
        <f t="shared" si="12"/>
        <v>265</v>
      </c>
      <c r="D64" s="69">
        <v>58</v>
      </c>
      <c r="E64" s="70">
        <v>21.886792452830189</v>
      </c>
      <c r="F64" s="68">
        <v>42</v>
      </c>
      <c r="G64" s="70">
        <v>15.849056603773585</v>
      </c>
      <c r="H64" s="71">
        <f t="shared" si="9"/>
        <v>37.735849056603776</v>
      </c>
      <c r="I64" s="68">
        <v>40</v>
      </c>
      <c r="J64" s="70">
        <v>15.09433962264151</v>
      </c>
      <c r="K64" s="68">
        <v>34</v>
      </c>
      <c r="L64" s="70">
        <v>12.830188679245284</v>
      </c>
      <c r="M64" s="68">
        <v>31</v>
      </c>
      <c r="N64" s="70">
        <v>11.69811320754717</v>
      </c>
      <c r="O64" s="71">
        <f t="shared" si="8"/>
        <v>39.622641509433961</v>
      </c>
      <c r="P64" s="68">
        <v>15</v>
      </c>
      <c r="Q64" s="70">
        <v>5.6603773584905666</v>
      </c>
      <c r="R64" s="68">
        <v>13</v>
      </c>
      <c r="S64" s="70">
        <v>4.9056603773584913</v>
      </c>
      <c r="T64" s="68">
        <v>11</v>
      </c>
      <c r="U64" s="70">
        <v>4.1509433962264151</v>
      </c>
      <c r="V64" s="71">
        <f t="shared" si="10"/>
        <v>14.716981132075473</v>
      </c>
      <c r="W64" s="68">
        <v>5</v>
      </c>
      <c r="X64" s="70">
        <v>1.8867924528301887</v>
      </c>
      <c r="Y64" s="68">
        <v>5</v>
      </c>
      <c r="Z64" s="70">
        <v>1.8867924528301887</v>
      </c>
      <c r="AA64" s="71">
        <f t="shared" si="11"/>
        <v>3.7735849056603774</v>
      </c>
      <c r="AB64" s="68">
        <v>11</v>
      </c>
      <c r="AC64" s="72">
        <v>4.1509433962264151</v>
      </c>
      <c r="AD64" s="73">
        <v>3.0030188679245287</v>
      </c>
      <c r="AE64" s="24"/>
    </row>
    <row r="65" spans="1:31" s="62" customFormat="1" x14ac:dyDescent="0.2">
      <c r="A65" s="8" t="s">
        <v>98</v>
      </c>
      <c r="B65" s="8" t="s">
        <v>100</v>
      </c>
      <c r="C65" s="68">
        <f t="shared" si="12"/>
        <v>527</v>
      </c>
      <c r="D65" s="69">
        <v>146</v>
      </c>
      <c r="E65" s="70">
        <v>27.703984819734345</v>
      </c>
      <c r="F65" s="68">
        <v>74</v>
      </c>
      <c r="G65" s="70">
        <v>14.041745730550284</v>
      </c>
      <c r="H65" s="71">
        <f t="shared" si="9"/>
        <v>41.745730550284627</v>
      </c>
      <c r="I65" s="68">
        <v>44</v>
      </c>
      <c r="J65" s="70">
        <v>8.3491461100569264</v>
      </c>
      <c r="K65" s="68">
        <v>120</v>
      </c>
      <c r="L65" s="70">
        <v>22.770398481973434</v>
      </c>
      <c r="M65" s="68">
        <v>31</v>
      </c>
      <c r="N65" s="70">
        <v>5.8823529411764701</v>
      </c>
      <c r="O65" s="71">
        <f t="shared" si="8"/>
        <v>37.001897533206829</v>
      </c>
      <c r="P65" s="68">
        <v>25</v>
      </c>
      <c r="Q65" s="70">
        <v>4.7438330170777991</v>
      </c>
      <c r="R65" s="68">
        <v>38</v>
      </c>
      <c r="S65" s="70">
        <v>7.2106261859582546</v>
      </c>
      <c r="T65" s="68">
        <v>12</v>
      </c>
      <c r="U65" s="70">
        <v>2.2770398481973433</v>
      </c>
      <c r="V65" s="71">
        <f t="shared" si="10"/>
        <v>14.231499051233397</v>
      </c>
      <c r="W65" s="68">
        <v>5</v>
      </c>
      <c r="X65" s="70">
        <v>0.94876660341555974</v>
      </c>
      <c r="Y65" s="68">
        <v>15</v>
      </c>
      <c r="Z65" s="70">
        <v>2.8462998102466792</v>
      </c>
      <c r="AA65" s="71">
        <f t="shared" si="11"/>
        <v>3.795066413662239</v>
      </c>
      <c r="AB65" s="68">
        <v>17</v>
      </c>
      <c r="AC65" s="72">
        <v>3.225806451612903</v>
      </c>
      <c r="AD65" s="73">
        <v>3.0779886148007591</v>
      </c>
      <c r="AE65" s="24"/>
    </row>
    <row r="66" spans="1:31" s="62" customFormat="1" x14ac:dyDescent="0.2">
      <c r="A66" s="8" t="s">
        <v>79</v>
      </c>
      <c r="B66" s="8" t="s">
        <v>85</v>
      </c>
      <c r="C66" s="68">
        <f t="shared" si="12"/>
        <v>770</v>
      </c>
      <c r="D66" s="69">
        <v>106</v>
      </c>
      <c r="E66" s="70">
        <v>13.766233766233766</v>
      </c>
      <c r="F66" s="68">
        <v>102</v>
      </c>
      <c r="G66" s="70">
        <v>13.246753246753245</v>
      </c>
      <c r="H66" s="71">
        <f t="shared" si="9"/>
        <v>27.012987012987011</v>
      </c>
      <c r="I66" s="68">
        <v>108</v>
      </c>
      <c r="J66" s="70">
        <v>14.025974025974024</v>
      </c>
      <c r="K66" s="68">
        <v>102</v>
      </c>
      <c r="L66" s="70">
        <v>13.246753246753245</v>
      </c>
      <c r="M66" s="68">
        <v>96</v>
      </c>
      <c r="N66" s="70">
        <v>12.467532467532468</v>
      </c>
      <c r="O66" s="71">
        <f t="shared" si="8"/>
        <v>39.740259740259738</v>
      </c>
      <c r="P66" s="68">
        <v>58</v>
      </c>
      <c r="Q66" s="70">
        <v>7.5324675324675319</v>
      </c>
      <c r="R66" s="68">
        <v>77</v>
      </c>
      <c r="S66" s="70">
        <v>10</v>
      </c>
      <c r="T66" s="68">
        <v>41</v>
      </c>
      <c r="U66" s="70">
        <v>5.324675324675324</v>
      </c>
      <c r="V66" s="71">
        <f t="shared" si="10"/>
        <v>22.857142857142854</v>
      </c>
      <c r="W66" s="68">
        <v>14</v>
      </c>
      <c r="X66" s="70">
        <v>1.8181818181818181</v>
      </c>
      <c r="Y66" s="68">
        <v>40</v>
      </c>
      <c r="Z66" s="70">
        <v>5.1948051948051948</v>
      </c>
      <c r="AA66" s="71">
        <f t="shared" si="11"/>
        <v>7.0129870129870131</v>
      </c>
      <c r="AB66" s="68">
        <v>26</v>
      </c>
      <c r="AC66" s="72">
        <v>3.3766233766233764</v>
      </c>
      <c r="AD66" s="73">
        <v>2.7770129870129874</v>
      </c>
      <c r="AE66" s="24"/>
    </row>
    <row r="67" spans="1:31" s="62" customFormat="1" x14ac:dyDescent="0.2">
      <c r="A67" s="8" t="s">
        <v>101</v>
      </c>
      <c r="B67" s="8" t="s">
        <v>103</v>
      </c>
      <c r="C67" s="68">
        <f t="shared" si="12"/>
        <v>547</v>
      </c>
      <c r="D67" s="69">
        <v>178</v>
      </c>
      <c r="E67" s="70">
        <v>32.541133455210236</v>
      </c>
      <c r="F67" s="68">
        <v>124</v>
      </c>
      <c r="G67" s="70">
        <v>22.6691042047532</v>
      </c>
      <c r="H67" s="71">
        <f t="shared" si="9"/>
        <v>55.21023765996344</v>
      </c>
      <c r="I67" s="68">
        <v>61</v>
      </c>
      <c r="J67" s="70">
        <v>11.151736745886655</v>
      </c>
      <c r="K67" s="68">
        <v>50</v>
      </c>
      <c r="L67" s="70">
        <v>9.1407678244972583</v>
      </c>
      <c r="M67" s="68">
        <v>37</v>
      </c>
      <c r="N67" s="70">
        <v>6.7641681901279709</v>
      </c>
      <c r="O67" s="71">
        <f t="shared" si="8"/>
        <v>27.056672760511884</v>
      </c>
      <c r="P67" s="68">
        <v>20</v>
      </c>
      <c r="Q67" s="70">
        <v>3.6563071297989032</v>
      </c>
      <c r="R67" s="68">
        <v>20</v>
      </c>
      <c r="S67" s="70">
        <v>3.6563071297989032</v>
      </c>
      <c r="T67" s="68">
        <v>20</v>
      </c>
      <c r="U67" s="70">
        <v>3.6563071297989032</v>
      </c>
      <c r="V67" s="71">
        <f t="shared" si="10"/>
        <v>10.968921389396709</v>
      </c>
      <c r="W67" s="68">
        <v>4</v>
      </c>
      <c r="X67" s="70">
        <v>0.73126142595978061</v>
      </c>
      <c r="Y67" s="68">
        <v>11</v>
      </c>
      <c r="Z67" s="70">
        <v>2.0109689213893969</v>
      </c>
      <c r="AA67" s="71">
        <f t="shared" si="11"/>
        <v>2.7422303473491776</v>
      </c>
      <c r="AB67" s="68">
        <v>22</v>
      </c>
      <c r="AC67" s="72">
        <v>4.0219378427787937</v>
      </c>
      <c r="AD67" s="73">
        <v>3.2142595978062158</v>
      </c>
      <c r="AE67" s="24"/>
    </row>
    <row r="68" spans="1:31" s="62" customFormat="1" x14ac:dyDescent="0.2">
      <c r="A68" s="8"/>
      <c r="B68" s="8" t="s">
        <v>107</v>
      </c>
      <c r="C68" s="68">
        <f t="shared" si="12"/>
        <v>46</v>
      </c>
      <c r="D68" s="69">
        <v>42</v>
      </c>
      <c r="E68" s="70">
        <v>91.304347826086953</v>
      </c>
      <c r="F68" s="68">
        <v>3</v>
      </c>
      <c r="G68" s="70">
        <v>6.5217391304347823</v>
      </c>
      <c r="H68" s="71">
        <f t="shared" si="9"/>
        <v>97.826086956521735</v>
      </c>
      <c r="I68" s="68">
        <v>1</v>
      </c>
      <c r="J68" s="70">
        <v>2.1739130434782608</v>
      </c>
      <c r="K68" s="68">
        <v>0</v>
      </c>
      <c r="L68" s="70">
        <v>0</v>
      </c>
      <c r="M68" s="68">
        <v>0</v>
      </c>
      <c r="N68" s="70">
        <v>0</v>
      </c>
      <c r="O68" s="71">
        <f t="shared" si="8"/>
        <v>2.1739130434782608</v>
      </c>
      <c r="P68" s="68">
        <v>0</v>
      </c>
      <c r="Q68" s="70">
        <v>0</v>
      </c>
      <c r="R68" s="68">
        <v>0</v>
      </c>
      <c r="S68" s="70">
        <v>0</v>
      </c>
      <c r="T68" s="68">
        <v>0</v>
      </c>
      <c r="U68" s="70">
        <v>0</v>
      </c>
      <c r="V68" s="71">
        <f t="shared" si="10"/>
        <v>0</v>
      </c>
      <c r="W68" s="68">
        <v>0</v>
      </c>
      <c r="X68" s="70">
        <v>0</v>
      </c>
      <c r="Y68" s="68">
        <v>0</v>
      </c>
      <c r="Z68" s="70">
        <v>0</v>
      </c>
      <c r="AA68" s="71">
        <f t="shared" si="11"/>
        <v>0</v>
      </c>
      <c r="AB68" s="68">
        <v>0</v>
      </c>
      <c r="AC68" s="72">
        <v>0</v>
      </c>
      <c r="AD68" s="73">
        <v>3.9652173913043476</v>
      </c>
      <c r="AE68" s="24"/>
    </row>
    <row r="69" spans="1:31" s="62" customFormat="1" x14ac:dyDescent="0.2">
      <c r="A69" s="8"/>
      <c r="B69" s="8" t="s">
        <v>108</v>
      </c>
      <c r="C69" s="68">
        <f t="shared" si="12"/>
        <v>72</v>
      </c>
      <c r="D69" s="69">
        <v>15</v>
      </c>
      <c r="E69" s="70">
        <v>20.833333333333336</v>
      </c>
      <c r="F69" s="68">
        <v>22</v>
      </c>
      <c r="G69" s="70">
        <v>30.555555555555557</v>
      </c>
      <c r="H69" s="71">
        <f>SUM(E69+G69)</f>
        <v>51.388888888888893</v>
      </c>
      <c r="I69" s="68">
        <v>11</v>
      </c>
      <c r="J69" s="70">
        <v>15.277777777777779</v>
      </c>
      <c r="K69" s="68">
        <v>9</v>
      </c>
      <c r="L69" s="70">
        <v>12.5</v>
      </c>
      <c r="M69" s="68">
        <v>6</v>
      </c>
      <c r="N69" s="70">
        <v>8.3333333333333321</v>
      </c>
      <c r="O69" s="71">
        <f t="shared" si="8"/>
        <v>36.111111111111114</v>
      </c>
      <c r="P69" s="68">
        <v>1</v>
      </c>
      <c r="Q69" s="70">
        <v>1.3888888888888888</v>
      </c>
      <c r="R69" s="68">
        <v>3</v>
      </c>
      <c r="S69" s="70">
        <v>4.1666666666666661</v>
      </c>
      <c r="T69" s="68">
        <v>1</v>
      </c>
      <c r="U69" s="70">
        <v>1.3888888888888888</v>
      </c>
      <c r="V69" s="71">
        <f t="shared" si="10"/>
        <v>6.9444444444444446</v>
      </c>
      <c r="W69" s="68">
        <v>0</v>
      </c>
      <c r="X69" s="70">
        <v>0</v>
      </c>
      <c r="Y69" s="68">
        <v>1</v>
      </c>
      <c r="Z69" s="70">
        <v>1.3888888888888888</v>
      </c>
      <c r="AA69" s="71">
        <f t="shared" si="11"/>
        <v>1.3888888888888888</v>
      </c>
      <c r="AB69" s="68">
        <v>3</v>
      </c>
      <c r="AC69" s="72">
        <v>4.1666666666666661</v>
      </c>
      <c r="AD69" s="73">
        <v>3.2208333333333337</v>
      </c>
      <c r="AE69" s="24"/>
    </row>
    <row r="70" spans="1:31" s="62" customFormat="1" ht="12.75" thickBot="1" x14ac:dyDescent="0.25">
      <c r="A70" s="44" t="s">
        <v>109</v>
      </c>
      <c r="B70" s="44"/>
      <c r="C70" s="14">
        <f>SUM(C8:C69)</f>
        <v>16307</v>
      </c>
      <c r="D70" s="82">
        <f>SUM(D8:D69)</f>
        <v>4473</v>
      </c>
      <c r="E70" s="83">
        <f>(D70/C70)</f>
        <v>0.27429938063408354</v>
      </c>
      <c r="F70" s="82">
        <f>SUM(F8:F69)</f>
        <v>2176</v>
      </c>
      <c r="G70" s="83">
        <f>(F70/C70)</f>
        <v>0.13343962715398294</v>
      </c>
      <c r="H70" s="84">
        <f>(E70+G70)</f>
        <v>0.40773900778806649</v>
      </c>
      <c r="I70" s="82">
        <f>SUM(I8:I69)</f>
        <v>1847</v>
      </c>
      <c r="J70" s="85">
        <f xml:space="preserve"> (I70/C70)</f>
        <v>0.11326424234991109</v>
      </c>
      <c r="K70" s="82">
        <f>SUM(K8:K69)</f>
        <v>2296</v>
      </c>
      <c r="L70" s="86">
        <f>(K70/C70)</f>
        <v>0.14079843012203347</v>
      </c>
      <c r="M70" s="82">
        <f>SUM(M8:M69)</f>
        <v>1435</v>
      </c>
      <c r="N70" s="86">
        <f>(M70/C70)</f>
        <v>8.7999018826270925E-2</v>
      </c>
      <c r="O70" s="84">
        <f>(J70+L70+N70)</f>
        <v>0.34206169129821551</v>
      </c>
      <c r="P70" s="82">
        <f>SUM(P8:P69)</f>
        <v>957</v>
      </c>
      <c r="Q70" s="86">
        <f>(P70/C70)</f>
        <v>5.8686453670202983E-2</v>
      </c>
      <c r="R70" s="82">
        <f>SUM(R8:R69)</f>
        <v>1156</v>
      </c>
      <c r="S70" s="86">
        <f>(R70/C70)</f>
        <v>7.0889801925553442E-2</v>
      </c>
      <c r="T70" s="82">
        <f>SUM(T8:T69)</f>
        <v>599</v>
      </c>
      <c r="U70" s="86">
        <f>(T70/C70)</f>
        <v>3.6732691482185567E-2</v>
      </c>
      <c r="V70" s="84">
        <f>(Q70+S70+U70)</f>
        <v>0.16630894707794197</v>
      </c>
      <c r="W70" s="82">
        <f>SUM(W8:W69)</f>
        <v>296</v>
      </c>
      <c r="X70" s="86">
        <f>(W70/C70)</f>
        <v>1.8151713987857976E-2</v>
      </c>
      <c r="Y70" s="82">
        <f>SUM(Y8:Y69)</f>
        <v>506</v>
      </c>
      <c r="Z70" s="86">
        <f>(Y70/C70)</f>
        <v>3.1029619181946404E-2</v>
      </c>
      <c r="AA70" s="84">
        <f>(X70+Z70)</f>
        <v>4.918133316980438E-2</v>
      </c>
      <c r="AB70" s="14">
        <f>SUM(AB8:AB69)</f>
        <v>566</v>
      </c>
      <c r="AC70" s="84">
        <f>(AB70/C70)</f>
        <v>3.4709020665971667E-2</v>
      </c>
      <c r="AD70" s="14">
        <f>AVERAGE(AD8:AD69)</f>
        <v>3.1762776181928705</v>
      </c>
      <c r="AE70" s="24"/>
    </row>
    <row r="71" spans="1:31" ht="12.75" thickTop="1" x14ac:dyDescent="0.2"/>
    <row r="74" spans="1:31" x14ac:dyDescent="0.2">
      <c r="A74" s="87" t="s">
        <v>110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</row>
    <row r="75" spans="1:31" x14ac:dyDescent="0.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AD75" s="88"/>
    </row>
    <row r="76" spans="1:31" ht="12.75" thickBot="1" x14ac:dyDescent="0.25">
      <c r="A76" s="1" t="s">
        <v>111</v>
      </c>
      <c r="B76" s="1"/>
      <c r="C76" s="2" t="s">
        <v>4</v>
      </c>
      <c r="D76" s="2" t="s">
        <v>5</v>
      </c>
      <c r="E76" s="2" t="s">
        <v>6</v>
      </c>
      <c r="F76" s="2" t="s">
        <v>7</v>
      </c>
      <c r="G76" s="2" t="s">
        <v>8</v>
      </c>
      <c r="H76" s="4" t="s">
        <v>9</v>
      </c>
      <c r="I76" s="2" t="s">
        <v>10</v>
      </c>
      <c r="J76" s="2" t="s">
        <v>11</v>
      </c>
      <c r="K76" s="2" t="s">
        <v>12</v>
      </c>
      <c r="L76" s="2" t="s">
        <v>13</v>
      </c>
      <c r="M76" s="2" t="s">
        <v>14</v>
      </c>
      <c r="N76" s="2" t="s">
        <v>15</v>
      </c>
      <c r="O76" s="4" t="s">
        <v>16</v>
      </c>
      <c r="P76" s="2" t="s">
        <v>17</v>
      </c>
      <c r="Q76" s="2" t="s">
        <v>18</v>
      </c>
      <c r="R76" s="2" t="s">
        <v>19</v>
      </c>
      <c r="S76" s="2" t="s">
        <v>20</v>
      </c>
      <c r="T76" s="2" t="s">
        <v>21</v>
      </c>
      <c r="U76" s="2" t="s">
        <v>22</v>
      </c>
      <c r="V76" s="4" t="s">
        <v>23</v>
      </c>
      <c r="W76" s="2" t="s">
        <v>24</v>
      </c>
      <c r="X76" s="2" t="s">
        <v>25</v>
      </c>
      <c r="Y76" s="2" t="s">
        <v>26</v>
      </c>
      <c r="Z76" s="2" t="s">
        <v>27</v>
      </c>
      <c r="AA76" s="4" t="s">
        <v>28</v>
      </c>
      <c r="AB76" s="2" t="s">
        <v>29</v>
      </c>
      <c r="AC76" s="4" t="s">
        <v>30</v>
      </c>
      <c r="AD76" s="61"/>
    </row>
    <row r="77" spans="1:31" ht="12.75" thickTop="1" x14ac:dyDescent="0.2">
      <c r="A77" s="89" t="s">
        <v>112</v>
      </c>
      <c r="B77" s="74"/>
      <c r="C77" s="46">
        <f>SUM(C16, C19, C28, C32:C33, C35, C45:C48, C50, C55:C67, C69, C37:C42,C21:C26,C9:C14)</f>
        <v>13183</v>
      </c>
      <c r="D77" s="46">
        <f>SUM(D16, D19, D28, D32:D33, D35, D45:D48, D50, D55:D67, D69, D37:D42,D21:D26,D9:D14)</f>
        <v>3415</v>
      </c>
      <c r="E77" s="47">
        <f>(D77/C77)</f>
        <v>0.25904574072669345</v>
      </c>
      <c r="F77" s="46">
        <f>SUM(F16, F19, F28, F32:F33, F35, F45:F48, F50, F55:F67, F69, F37:F42,F21:F26,F9:F14)</f>
        <v>1688</v>
      </c>
      <c r="G77" s="47">
        <f>(F77/C77)</f>
        <v>0.12804369263445348</v>
      </c>
      <c r="H77" s="90">
        <f>SUM(G77,E77)</f>
        <v>0.38708943336114693</v>
      </c>
      <c r="I77" s="46">
        <f>SUM(I16, I19, I28, I32:I33, I35, I45:I48, I50, I55:I67, I69, I37:I42,I21:I26,I9:I14)</f>
        <v>1484</v>
      </c>
      <c r="J77" s="47">
        <f>(I77/C77)</f>
        <v>0.11256921793218538</v>
      </c>
      <c r="K77" s="46">
        <f>SUM(K16, K19, K28, K32:K33, K35, K45:K48, K50, K55:K67, K69, K37:K42,K21:K26,K9:K14)</f>
        <v>1862</v>
      </c>
      <c r="L77" s="47">
        <f>(K77/C77)</f>
        <v>0.14124250929227034</v>
      </c>
      <c r="M77" s="46">
        <f>SUM(M16, M19, M28, M32:M33, M35, M45:M48, M50, M55:M67, M69, M37:M42,M21:M26,M9:M14)</f>
        <v>1161</v>
      </c>
      <c r="N77" s="47">
        <f>(M77/C77)</f>
        <v>8.806796632026094E-2</v>
      </c>
      <c r="O77" s="49">
        <f>SUM(N77,L77,J77)</f>
        <v>0.34187969354471665</v>
      </c>
      <c r="P77" s="46">
        <f>SUM(P16, P19, P28, P32:P33, P35, P45:P48, P50, P55:P67, P69, P37:P42,P21:P26,P9:P14)</f>
        <v>804</v>
      </c>
      <c r="Q77" s="47">
        <f>(P77/C77)</f>
        <v>6.0987635591291812E-2</v>
      </c>
      <c r="R77" s="46">
        <f>SUM(R16, R19, R28, R32:R33, R35, R45:R48, R50, R55:R67, R69, R37:R42,R21:R26,R9:R14)</f>
        <v>1013</v>
      </c>
      <c r="S77" s="47">
        <f>(R77/C77)</f>
        <v>7.6841386634301748E-2</v>
      </c>
      <c r="T77" s="46">
        <f>SUM(T16, T19, T28, T32:T33, T35, T45:T48, T50, T55:T67, T69, T37:T42,T21:T26,T9:T14)</f>
        <v>512</v>
      </c>
      <c r="U77" s="47">
        <f>(T77/C77)</f>
        <v>3.8837897291966926E-2</v>
      </c>
      <c r="V77" s="49">
        <f>SUM(U77,S77,Q77)</f>
        <v>0.17666691951756047</v>
      </c>
      <c r="W77" s="46">
        <f>SUM(W16, W19, W28, W32:W33, W35, W45:W48, W50, W55:W67, W69, W37:W42,W21:W26,W9:W14)</f>
        <v>257</v>
      </c>
      <c r="X77" s="47">
        <f>(W77/C77)</f>
        <v>1.9494803914131838E-2</v>
      </c>
      <c r="Y77" s="46">
        <f>SUM(Y16, Y19, Y28, Y32:Y33, Y35, Y45:Y48, Y50, Y55:Y67, Y69, Y37:Y42,Y21:Y26,Y9:Y14)</f>
        <v>461</v>
      </c>
      <c r="Z77" s="47">
        <f>(Y77/C77)</f>
        <v>3.496927861639991E-2</v>
      </c>
      <c r="AA77" s="50">
        <f>SUM(Z77,X77)</f>
        <v>5.4464082530531747E-2</v>
      </c>
      <c r="AB77" s="46">
        <f>SUM(AB16, AB19, AB28, AB32:AB33, AB35, AB45:AB48, AB50, AB55:AB67, AB69, AB37:AB42,AB21:AB26,AB9:AB14)</f>
        <v>526</v>
      </c>
      <c r="AC77" s="50">
        <f>(AB77/C77)</f>
        <v>3.9899871046044151E-2</v>
      </c>
      <c r="AD77" s="91"/>
    </row>
    <row r="78" spans="1:31" x14ac:dyDescent="0.2">
      <c r="A78" s="92" t="s">
        <v>113</v>
      </c>
      <c r="B78" s="68"/>
      <c r="C78" s="51">
        <f>SUM(C8, C15, C17:C18, C20, C27, C34, C49, C51:C53)</f>
        <v>2103</v>
      </c>
      <c r="D78" s="51">
        <f>SUM(D8, D15, D17:D18, D20, D27, D34, D49, D51:D53)</f>
        <v>448</v>
      </c>
      <c r="E78" s="47">
        <f>(D78/C78)</f>
        <v>0.21302900618164528</v>
      </c>
      <c r="F78" s="51">
        <f>SUM(F8, F15, F17:F18, F20, F27, F34, F49, F51:F53)</f>
        <v>313</v>
      </c>
      <c r="G78" s="47">
        <f>(F78/C78)</f>
        <v>0.14883499762244412</v>
      </c>
      <c r="H78" s="90">
        <f>SUM(G78,E78)</f>
        <v>0.3618640038040894</v>
      </c>
      <c r="I78" s="51">
        <f>SUM(I8, I15, I17:I18, I20, I27, I34, I49, I51:I53)</f>
        <v>297</v>
      </c>
      <c r="J78" s="47">
        <f>(I78/C78)</f>
        <v>0.14122681883024252</v>
      </c>
      <c r="K78" s="51">
        <f>SUM(K8, K15, K17:K18, K20, K27, K34, K49, K51:K53)</f>
        <v>347</v>
      </c>
      <c r="L78" s="47">
        <f>(K78/C78)</f>
        <v>0.16500237755587258</v>
      </c>
      <c r="M78" s="51">
        <f>SUM(M8, M15, M17:M18, M20, M27, M34, M49, M51:M53)</f>
        <v>236</v>
      </c>
      <c r="N78" s="47">
        <f>(M78/C78)</f>
        <v>0.11222063718497385</v>
      </c>
      <c r="O78" s="49">
        <f>SUM(N78,L78,J78)</f>
        <v>0.41844983357108895</v>
      </c>
      <c r="P78" s="51">
        <f>SUM(P8, P15, P17:P18, P20, P27, P34, P49, P51:P53)</f>
        <v>147</v>
      </c>
      <c r="Q78" s="47">
        <f>(P78/C78)</f>
        <v>6.9900142653352357E-2</v>
      </c>
      <c r="R78" s="51">
        <f>SUM(R8, R15, R17:R18, R20, R27, R34, R49, R51:R53)</f>
        <v>128</v>
      </c>
      <c r="S78" s="47">
        <f>(R78/C78)</f>
        <v>6.0865430337612936E-2</v>
      </c>
      <c r="T78" s="51">
        <f>SUM(T8, T15, T17:T18, T20, T27, T34, T49, T51:T53)</f>
        <v>79</v>
      </c>
      <c r="U78" s="47">
        <f>(T78/C78)</f>
        <v>3.7565382786495481E-2</v>
      </c>
      <c r="V78" s="49">
        <f>SUM(U78,S78,Q78)</f>
        <v>0.16833095577746077</v>
      </c>
      <c r="W78" s="51">
        <f>SUM(W8, W15, W17:W18, W20, W27, W34, W49, W51:W53)</f>
        <v>38</v>
      </c>
      <c r="X78" s="47">
        <f>(W78/C78)</f>
        <v>1.8069424631478839E-2</v>
      </c>
      <c r="Y78" s="51">
        <f>SUM(Y8, Y15, Y17:Y18, Y20, Y27, Y34, Y49, Y51:Y53)</f>
        <v>36</v>
      </c>
      <c r="Z78" s="47">
        <f>(Y78/C78)</f>
        <v>1.7118402282453638E-2</v>
      </c>
      <c r="AA78" s="49">
        <f>SUM(Z78,X78)</f>
        <v>3.5187826913932477E-2</v>
      </c>
      <c r="AB78" s="51">
        <f>SUM(AB8, AB15, AB17:AB18, AB20, AB27, AB34, AB49, AB51:AB53)</f>
        <v>34</v>
      </c>
      <c r="AC78" s="50">
        <f>(AB78/C78)</f>
        <v>1.6167379933428434E-2</v>
      </c>
      <c r="AD78" s="93"/>
    </row>
    <row r="79" spans="1:31" x14ac:dyDescent="0.2">
      <c r="A79" s="92" t="s">
        <v>114</v>
      </c>
      <c r="B79" s="68"/>
      <c r="C79" s="53">
        <f>SUM(C29:C31)</f>
        <v>816</v>
      </c>
      <c r="D79" s="53">
        <f>SUM(D29:D31)</f>
        <v>487</v>
      </c>
      <c r="E79" s="47">
        <f>(D79/C79)</f>
        <v>0.59681372549019607</v>
      </c>
      <c r="F79" s="53">
        <f>SUM(F29:F31)</f>
        <v>155</v>
      </c>
      <c r="G79" s="47">
        <f>(F79/C79)</f>
        <v>0.18995098039215685</v>
      </c>
      <c r="H79" s="90">
        <f>SUM(G79,E79)</f>
        <v>0.78676470588235292</v>
      </c>
      <c r="I79" s="53">
        <f>SUM(I29:I31)</f>
        <v>55</v>
      </c>
      <c r="J79" s="47">
        <f>(I79/C79)</f>
        <v>6.7401960784313722E-2</v>
      </c>
      <c r="K79" s="53">
        <f>SUM(K29:K31)</f>
        <v>70</v>
      </c>
      <c r="L79" s="47">
        <f>(K79/C79)</f>
        <v>8.5784313725490197E-2</v>
      </c>
      <c r="M79" s="53">
        <f>SUM(M29:M31)</f>
        <v>33</v>
      </c>
      <c r="N79" s="47">
        <f>(M79/C79)</f>
        <v>4.0441176470588237E-2</v>
      </c>
      <c r="O79" s="49">
        <f>SUM(N79,L79,J79)</f>
        <v>0.19362745098039214</v>
      </c>
      <c r="P79" s="53">
        <f>SUM(P29:P31)</f>
        <v>2</v>
      </c>
      <c r="Q79" s="47">
        <f>(P79/C79)</f>
        <v>2.4509803921568627E-3</v>
      </c>
      <c r="R79" s="53">
        <f>SUM(R29:R31)</f>
        <v>4</v>
      </c>
      <c r="S79" s="47">
        <f>(R79/C79)</f>
        <v>4.9019607843137254E-3</v>
      </c>
      <c r="T79" s="53">
        <f>SUM(T29:T31)</f>
        <v>6</v>
      </c>
      <c r="U79" s="47">
        <f>(T79/C79)</f>
        <v>7.3529411764705881E-3</v>
      </c>
      <c r="V79" s="49">
        <f>SUM(U79,S79,Q79)</f>
        <v>1.4705882352941176E-2</v>
      </c>
      <c r="W79" s="53">
        <f>SUM(W29:W31)</f>
        <v>0</v>
      </c>
      <c r="X79" s="47">
        <f>(W79/C79)</f>
        <v>0</v>
      </c>
      <c r="Y79" s="53">
        <f>SUM(Y29:Y31)</f>
        <v>0</v>
      </c>
      <c r="Z79" s="47">
        <f>(Y79/C79)</f>
        <v>0</v>
      </c>
      <c r="AA79" s="49">
        <f>SUM(Z79,X79)</f>
        <v>0</v>
      </c>
      <c r="AB79" s="53">
        <f>SUM(AB29:AB31)</f>
        <v>4</v>
      </c>
      <c r="AC79" s="50">
        <f>(AB79/C79)</f>
        <v>4.9019607843137254E-3</v>
      </c>
      <c r="AD79" s="73"/>
    </row>
  </sheetData>
  <sortState ref="A8:AD69">
    <sortCondition ref="B8:B69"/>
  </sortState>
  <mergeCells count="5">
    <mergeCell ref="A1:AD1"/>
    <mergeCell ref="A2:AD2"/>
    <mergeCell ref="A4:AD4"/>
    <mergeCell ref="A74:AD74"/>
    <mergeCell ref="B75:X75"/>
  </mergeCells>
  <pageMargins left="0.7" right="0.7" top="0.75" bottom="0.75" header="0.3" footer="0.3"/>
  <pageSetup orientation="portrait" r:id="rId1"/>
  <ignoredErrors>
    <ignoredError sqref="G7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0"/>
  <sheetViews>
    <sheetView zoomScaleNormal="100" workbookViewId="0">
      <selection activeCell="L5" sqref="L5"/>
    </sheetView>
  </sheetViews>
  <sheetFormatPr defaultRowHeight="12" x14ac:dyDescent="0.2"/>
  <cols>
    <col min="1" max="16384" width="9.140625" style="24"/>
  </cols>
  <sheetData>
    <row r="1" spans="1:28" ht="18.7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28" x14ac:dyDescent="0.2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 x14ac:dyDescent="0.2">
      <c r="A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8" x14ac:dyDescent="0.2">
      <c r="A4" s="59" t="s">
        <v>129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spans="1:28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8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x14ac:dyDescent="0.2">
      <c r="A7" s="5" t="s">
        <v>111</v>
      </c>
      <c r="B7" s="5" t="s">
        <v>3</v>
      </c>
      <c r="C7" s="6" t="s">
        <v>116</v>
      </c>
      <c r="D7" s="6" t="s">
        <v>5</v>
      </c>
      <c r="E7" s="6" t="s">
        <v>6</v>
      </c>
      <c r="F7" s="6" t="s">
        <v>7</v>
      </c>
      <c r="G7" s="6" t="s">
        <v>8</v>
      </c>
      <c r="H7" s="7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7" t="s">
        <v>117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21</v>
      </c>
      <c r="U7" s="6" t="s">
        <v>22</v>
      </c>
      <c r="V7" s="7" t="s">
        <v>23</v>
      </c>
      <c r="W7" s="6" t="s">
        <v>26</v>
      </c>
      <c r="X7" s="6" t="s">
        <v>27</v>
      </c>
      <c r="Y7" s="7" t="s">
        <v>28</v>
      </c>
      <c r="Z7" s="6" t="s">
        <v>29</v>
      </c>
      <c r="AA7" s="7" t="s">
        <v>30</v>
      </c>
      <c r="AB7" s="6" t="s">
        <v>139</v>
      </c>
    </row>
    <row r="8" spans="1:28" x14ac:dyDescent="0.2">
      <c r="A8" s="8" t="s">
        <v>112</v>
      </c>
      <c r="B8" s="8" t="s">
        <v>124</v>
      </c>
      <c r="C8" s="9">
        <f t="shared" ref="C8:C18" si="0">SUM(D8,F8,I8,K8,M8,P8,R8,T8)</f>
        <v>43</v>
      </c>
      <c r="D8" s="19">
        <v>18</v>
      </c>
      <c r="E8" s="20">
        <v>41.860465116279073</v>
      </c>
      <c r="F8" s="19">
        <v>10</v>
      </c>
      <c r="G8" s="20">
        <v>23.255813953488371</v>
      </c>
      <c r="H8" s="94">
        <f t="shared" ref="H8:H18" si="1">SUM(E8,G8)</f>
        <v>65.116279069767444</v>
      </c>
      <c r="I8" s="19">
        <v>5</v>
      </c>
      <c r="J8" s="20">
        <v>11.627906976744185</v>
      </c>
      <c r="K8" s="19">
        <v>7</v>
      </c>
      <c r="L8" s="20">
        <v>16.279069767441861</v>
      </c>
      <c r="M8" s="19">
        <v>1</v>
      </c>
      <c r="N8" s="20">
        <v>2.3255813953488373</v>
      </c>
      <c r="O8" s="95">
        <f>SUM(J8,L8,N8)</f>
        <v>30.232558139534884</v>
      </c>
      <c r="P8" s="19">
        <v>0</v>
      </c>
      <c r="Q8" s="20">
        <v>0</v>
      </c>
      <c r="R8" s="19">
        <v>1</v>
      </c>
      <c r="S8" s="20">
        <v>2.3255813953488373</v>
      </c>
      <c r="T8" s="19">
        <v>1</v>
      </c>
      <c r="U8" s="20">
        <v>2.3255813953488373</v>
      </c>
      <c r="V8" s="95">
        <f>SUM(Q8,S8,U8)</f>
        <v>4.6511627906976747</v>
      </c>
      <c r="W8" s="9"/>
      <c r="X8" s="96"/>
      <c r="Y8" s="97"/>
      <c r="Z8" s="9"/>
      <c r="AA8" s="98"/>
      <c r="AB8" s="99">
        <v>3.5558139534883724</v>
      </c>
    </row>
    <row r="9" spans="1:28" x14ac:dyDescent="0.2">
      <c r="A9" s="8" t="s">
        <v>112</v>
      </c>
      <c r="B9" s="8" t="s">
        <v>92</v>
      </c>
      <c r="C9" s="9">
        <f t="shared" si="0"/>
        <v>26</v>
      </c>
      <c r="D9" s="19">
        <v>20</v>
      </c>
      <c r="E9" s="20">
        <v>76.923076923076934</v>
      </c>
      <c r="F9" s="19">
        <v>2</v>
      </c>
      <c r="G9" s="20">
        <v>7.6923076923076925</v>
      </c>
      <c r="H9" s="94">
        <f t="shared" si="1"/>
        <v>84.615384615384627</v>
      </c>
      <c r="I9" s="19">
        <v>0</v>
      </c>
      <c r="J9" s="20">
        <v>0</v>
      </c>
      <c r="K9" s="19">
        <v>2</v>
      </c>
      <c r="L9" s="20">
        <v>7.6923076923076925</v>
      </c>
      <c r="M9" s="19">
        <v>2</v>
      </c>
      <c r="N9" s="20">
        <v>7.6923076923076925</v>
      </c>
      <c r="O9" s="95">
        <f t="shared" ref="O9:O18" si="2">SUM(J9,L9,N9)</f>
        <v>15.384615384615385</v>
      </c>
      <c r="P9" s="19">
        <v>0</v>
      </c>
      <c r="Q9" s="20">
        <v>0</v>
      </c>
      <c r="R9" s="19">
        <v>0</v>
      </c>
      <c r="S9" s="20">
        <v>0</v>
      </c>
      <c r="T9" s="19">
        <v>0</v>
      </c>
      <c r="U9" s="20">
        <v>0</v>
      </c>
      <c r="V9" s="95">
        <v>0</v>
      </c>
      <c r="W9" s="9"/>
      <c r="X9" s="96"/>
      <c r="Y9" s="97"/>
      <c r="Z9" s="9"/>
      <c r="AA9" s="98"/>
      <c r="AB9" s="99">
        <v>3.8</v>
      </c>
    </row>
    <row r="10" spans="1:28" x14ac:dyDescent="0.2">
      <c r="A10" s="8" t="s">
        <v>113</v>
      </c>
      <c r="B10" s="8" t="s">
        <v>122</v>
      </c>
      <c r="C10" s="13">
        <f t="shared" si="0"/>
        <v>166</v>
      </c>
      <c r="D10" s="13">
        <v>85</v>
      </c>
      <c r="E10" s="20">
        <v>51.204819277108435</v>
      </c>
      <c r="F10" s="13">
        <v>22</v>
      </c>
      <c r="G10" s="20">
        <v>13.253012048192772</v>
      </c>
      <c r="H10" s="94">
        <f t="shared" si="1"/>
        <v>64.457831325301214</v>
      </c>
      <c r="I10" s="13">
        <v>26</v>
      </c>
      <c r="J10" s="20">
        <v>15.66265060240964</v>
      </c>
      <c r="K10" s="13">
        <v>26</v>
      </c>
      <c r="L10" s="20">
        <v>15.66265060240964</v>
      </c>
      <c r="M10" s="13">
        <v>5</v>
      </c>
      <c r="N10" s="20">
        <v>3.0120481927710845</v>
      </c>
      <c r="O10" s="95">
        <f t="shared" si="2"/>
        <v>34.337349397590366</v>
      </c>
      <c r="P10" s="13">
        <v>0</v>
      </c>
      <c r="Q10" s="20">
        <v>0</v>
      </c>
      <c r="R10" s="13">
        <v>2</v>
      </c>
      <c r="S10" s="20">
        <v>1.2048192771084338</v>
      </c>
      <c r="T10" s="13">
        <v>0</v>
      </c>
      <c r="U10" s="20">
        <v>0</v>
      </c>
      <c r="V10" s="95">
        <f t="shared" ref="V10:V18" si="3">SUM(Q10,S10,U10)</f>
        <v>1.2048192771084338</v>
      </c>
      <c r="W10" s="13"/>
      <c r="X10" s="96"/>
      <c r="Y10" s="97"/>
      <c r="Z10" s="13"/>
      <c r="AA10" s="98"/>
      <c r="AB10" s="100">
        <v>3.6307228915662653</v>
      </c>
    </row>
    <row r="11" spans="1:28" x14ac:dyDescent="0.2">
      <c r="A11" s="8" t="s">
        <v>113</v>
      </c>
      <c r="B11" s="8" t="s">
        <v>123</v>
      </c>
      <c r="C11" s="13">
        <f t="shared" si="0"/>
        <v>42</v>
      </c>
      <c r="D11" s="13">
        <v>14</v>
      </c>
      <c r="E11" s="20">
        <v>33.333333333333329</v>
      </c>
      <c r="F11" s="13">
        <v>20</v>
      </c>
      <c r="G11" s="20">
        <v>47.619047619047613</v>
      </c>
      <c r="H11" s="94">
        <f t="shared" si="1"/>
        <v>80.952380952380935</v>
      </c>
      <c r="I11" s="13">
        <v>6</v>
      </c>
      <c r="J11" s="20">
        <v>14.285714285714285</v>
      </c>
      <c r="K11" s="13">
        <v>1</v>
      </c>
      <c r="L11" s="20">
        <v>2.3809523809523809</v>
      </c>
      <c r="M11" s="13">
        <v>1</v>
      </c>
      <c r="N11" s="20">
        <v>2.3809523809523809</v>
      </c>
      <c r="O11" s="95">
        <f t="shared" si="2"/>
        <v>19.047619047619044</v>
      </c>
      <c r="P11" s="13">
        <v>0</v>
      </c>
      <c r="Q11" s="20">
        <v>0</v>
      </c>
      <c r="R11" s="13">
        <v>0</v>
      </c>
      <c r="S11" s="20">
        <v>0</v>
      </c>
      <c r="T11" s="13">
        <v>0</v>
      </c>
      <c r="U11" s="20">
        <v>0</v>
      </c>
      <c r="V11" s="95">
        <f t="shared" si="3"/>
        <v>0</v>
      </c>
      <c r="W11" s="13"/>
      <c r="X11" s="96"/>
      <c r="Y11" s="97"/>
      <c r="Z11" s="13"/>
      <c r="AA11" s="98"/>
      <c r="AB11" s="100">
        <v>3.7023809523809526</v>
      </c>
    </row>
    <row r="12" spans="1:28" x14ac:dyDescent="0.2">
      <c r="A12" s="8" t="s">
        <v>114</v>
      </c>
      <c r="B12" s="8" t="s">
        <v>118</v>
      </c>
      <c r="C12" s="9">
        <f t="shared" si="0"/>
        <v>171</v>
      </c>
      <c r="D12" s="19">
        <v>129</v>
      </c>
      <c r="E12" s="20">
        <v>75.438596491228068</v>
      </c>
      <c r="F12" s="19">
        <v>16</v>
      </c>
      <c r="G12" s="20">
        <v>9.3567251461988299</v>
      </c>
      <c r="H12" s="94">
        <f t="shared" si="1"/>
        <v>84.795321637426895</v>
      </c>
      <c r="I12" s="19">
        <v>11</v>
      </c>
      <c r="J12" s="20">
        <v>6.4327485380116958</v>
      </c>
      <c r="K12" s="19">
        <v>3</v>
      </c>
      <c r="L12" s="20">
        <v>1.7543859649122806</v>
      </c>
      <c r="M12" s="19">
        <v>6</v>
      </c>
      <c r="N12" s="20">
        <v>3.5087719298245612</v>
      </c>
      <c r="O12" s="95">
        <f t="shared" si="2"/>
        <v>11.695906432748538</v>
      </c>
      <c r="P12" s="19">
        <v>3</v>
      </c>
      <c r="Q12" s="20">
        <v>1.7543859649122806</v>
      </c>
      <c r="R12" s="19">
        <v>2</v>
      </c>
      <c r="S12" s="20">
        <v>1.1695906432748537</v>
      </c>
      <c r="T12" s="19">
        <v>1</v>
      </c>
      <c r="U12" s="20">
        <v>0.58479532163742687</v>
      </c>
      <c r="V12" s="95">
        <f t="shared" si="3"/>
        <v>3.5087719298245608</v>
      </c>
      <c r="W12" s="9"/>
      <c r="X12" s="96"/>
      <c r="Y12" s="97"/>
      <c r="Z12" s="9"/>
      <c r="AA12" s="98"/>
      <c r="AB12" s="99">
        <v>3.797076023391813</v>
      </c>
    </row>
    <row r="13" spans="1:28" x14ac:dyDescent="0.2">
      <c r="A13" s="8" t="s">
        <v>114</v>
      </c>
      <c r="B13" s="8" t="s">
        <v>119</v>
      </c>
      <c r="C13" s="9">
        <f t="shared" si="0"/>
        <v>24</v>
      </c>
      <c r="D13" s="19">
        <v>23</v>
      </c>
      <c r="E13" s="20">
        <v>95.833333333333343</v>
      </c>
      <c r="F13" s="19">
        <v>1</v>
      </c>
      <c r="G13" s="20">
        <v>4.1666666666666661</v>
      </c>
      <c r="H13" s="94">
        <f t="shared" si="1"/>
        <v>100.00000000000001</v>
      </c>
      <c r="I13" s="19">
        <v>0</v>
      </c>
      <c r="J13" s="20">
        <v>0</v>
      </c>
      <c r="K13" s="19">
        <v>0</v>
      </c>
      <c r="L13" s="20">
        <v>0</v>
      </c>
      <c r="M13" s="19">
        <v>0</v>
      </c>
      <c r="N13" s="20">
        <v>0</v>
      </c>
      <c r="O13" s="95">
        <f t="shared" si="2"/>
        <v>0</v>
      </c>
      <c r="P13" s="19">
        <v>0</v>
      </c>
      <c r="Q13" s="20">
        <v>0</v>
      </c>
      <c r="R13" s="19">
        <v>0</v>
      </c>
      <c r="S13" s="20">
        <v>0</v>
      </c>
      <c r="T13" s="19">
        <v>0</v>
      </c>
      <c r="U13" s="20">
        <v>0</v>
      </c>
      <c r="V13" s="95">
        <f t="shared" si="3"/>
        <v>0</v>
      </c>
      <c r="W13" s="9"/>
      <c r="X13" s="96"/>
      <c r="Y13" s="97"/>
      <c r="Z13" s="9"/>
      <c r="AA13" s="98"/>
      <c r="AB13" s="99">
        <v>3.9874999999999998</v>
      </c>
    </row>
    <row r="14" spans="1:28" x14ac:dyDescent="0.2">
      <c r="A14" s="8" t="s">
        <v>114</v>
      </c>
      <c r="B14" s="8" t="s">
        <v>120</v>
      </c>
      <c r="C14" s="9">
        <f t="shared" si="0"/>
        <v>12</v>
      </c>
      <c r="D14" s="19">
        <v>11</v>
      </c>
      <c r="E14" s="20">
        <v>91.666666666666657</v>
      </c>
      <c r="F14" s="19">
        <v>1</v>
      </c>
      <c r="G14" s="20">
        <v>8.3333333333333321</v>
      </c>
      <c r="H14" s="94">
        <f t="shared" si="1"/>
        <v>99.999999999999986</v>
      </c>
      <c r="I14" s="19">
        <v>0</v>
      </c>
      <c r="J14" s="20">
        <v>0</v>
      </c>
      <c r="K14" s="19">
        <v>0</v>
      </c>
      <c r="L14" s="20">
        <v>0</v>
      </c>
      <c r="M14" s="19">
        <v>0</v>
      </c>
      <c r="N14" s="20">
        <v>0</v>
      </c>
      <c r="O14" s="95">
        <f t="shared" si="2"/>
        <v>0</v>
      </c>
      <c r="P14" s="19">
        <v>0</v>
      </c>
      <c r="Q14" s="20">
        <v>0</v>
      </c>
      <c r="R14" s="19">
        <v>0</v>
      </c>
      <c r="S14" s="20">
        <v>0</v>
      </c>
      <c r="T14" s="19">
        <v>0</v>
      </c>
      <c r="U14" s="20">
        <v>0</v>
      </c>
      <c r="V14" s="95">
        <f t="shared" si="3"/>
        <v>0</v>
      </c>
      <c r="W14" s="9"/>
      <c r="X14" s="96"/>
      <c r="Y14" s="97"/>
      <c r="Z14" s="9"/>
      <c r="AA14" s="98"/>
      <c r="AB14" s="99">
        <v>3.9750000000000001</v>
      </c>
    </row>
    <row r="15" spans="1:28" x14ac:dyDescent="0.2">
      <c r="A15" s="8" t="s">
        <v>114</v>
      </c>
      <c r="B15" s="8" t="s">
        <v>68</v>
      </c>
      <c r="C15" s="9">
        <f t="shared" si="0"/>
        <v>36</v>
      </c>
      <c r="D15" s="19">
        <v>29</v>
      </c>
      <c r="E15" s="20">
        <v>80.555555555555557</v>
      </c>
      <c r="F15" s="19">
        <v>6</v>
      </c>
      <c r="G15" s="20">
        <v>16.666666666666664</v>
      </c>
      <c r="H15" s="94">
        <f t="shared" si="1"/>
        <v>97.222222222222229</v>
      </c>
      <c r="I15" s="19">
        <v>0</v>
      </c>
      <c r="J15" s="20">
        <v>0</v>
      </c>
      <c r="K15" s="19">
        <v>1</v>
      </c>
      <c r="L15" s="20">
        <v>2.7777777777777777</v>
      </c>
      <c r="M15" s="19">
        <v>0</v>
      </c>
      <c r="N15" s="20">
        <v>0</v>
      </c>
      <c r="O15" s="95">
        <f t="shared" si="2"/>
        <v>2.7777777777777777</v>
      </c>
      <c r="P15" s="19">
        <v>0</v>
      </c>
      <c r="Q15" s="20">
        <v>0</v>
      </c>
      <c r="R15" s="19">
        <v>0</v>
      </c>
      <c r="S15" s="20">
        <v>0</v>
      </c>
      <c r="T15" s="19">
        <v>0</v>
      </c>
      <c r="U15" s="20">
        <v>0</v>
      </c>
      <c r="V15" s="95">
        <f t="shared" si="3"/>
        <v>0</v>
      </c>
      <c r="W15" s="9"/>
      <c r="X15" s="96"/>
      <c r="Y15" s="97"/>
      <c r="Z15" s="9"/>
      <c r="AA15" s="98"/>
      <c r="AB15" s="99">
        <v>3.9222222222222225</v>
      </c>
    </row>
    <row r="16" spans="1:28" x14ac:dyDescent="0.2">
      <c r="A16" s="8" t="s">
        <v>114</v>
      </c>
      <c r="B16" s="8" t="s">
        <v>58</v>
      </c>
      <c r="C16" s="9">
        <f t="shared" si="0"/>
        <v>178</v>
      </c>
      <c r="D16" s="19">
        <v>167</v>
      </c>
      <c r="E16" s="20">
        <v>93.82022471910112</v>
      </c>
      <c r="F16" s="19">
        <v>5</v>
      </c>
      <c r="G16" s="20">
        <v>2.8089887640449436</v>
      </c>
      <c r="H16" s="94">
        <f t="shared" si="1"/>
        <v>96.62921348314606</v>
      </c>
      <c r="I16" s="19">
        <v>0</v>
      </c>
      <c r="J16" s="20">
        <v>0</v>
      </c>
      <c r="K16" s="19">
        <v>4</v>
      </c>
      <c r="L16" s="20">
        <v>2.2471910112359552</v>
      </c>
      <c r="M16" s="19">
        <v>1</v>
      </c>
      <c r="N16" s="20">
        <v>0.5617977528089888</v>
      </c>
      <c r="O16" s="95">
        <f t="shared" si="2"/>
        <v>2.808988764044944</v>
      </c>
      <c r="P16" s="19">
        <v>0</v>
      </c>
      <c r="Q16" s="20">
        <v>0</v>
      </c>
      <c r="R16" s="19">
        <v>1</v>
      </c>
      <c r="S16" s="20">
        <v>0.5617977528089888</v>
      </c>
      <c r="T16" s="19">
        <v>0</v>
      </c>
      <c r="U16" s="20">
        <v>0</v>
      </c>
      <c r="V16" s="95">
        <f t="shared" si="3"/>
        <v>0.5617977528089888</v>
      </c>
      <c r="W16" s="9"/>
      <c r="X16" s="96"/>
      <c r="Y16" s="97"/>
      <c r="Z16" s="9"/>
      <c r="AA16" s="98"/>
      <c r="AB16" s="99">
        <v>3.9505617977528091</v>
      </c>
    </row>
    <row r="17" spans="1:28" x14ac:dyDescent="0.2">
      <c r="A17" s="8" t="s">
        <v>114</v>
      </c>
      <c r="B17" s="8" t="s">
        <v>121</v>
      </c>
      <c r="C17" s="9">
        <f t="shared" si="0"/>
        <v>53</v>
      </c>
      <c r="D17" s="19">
        <v>49</v>
      </c>
      <c r="E17" s="20">
        <v>92.452830188679243</v>
      </c>
      <c r="F17" s="19">
        <v>2</v>
      </c>
      <c r="G17" s="20">
        <v>3.7735849056603774</v>
      </c>
      <c r="H17" s="94">
        <f t="shared" si="1"/>
        <v>96.226415094339615</v>
      </c>
      <c r="I17" s="19">
        <v>0</v>
      </c>
      <c r="J17" s="20">
        <v>0</v>
      </c>
      <c r="K17" s="19">
        <v>1</v>
      </c>
      <c r="L17" s="20">
        <v>1.8867924528301887</v>
      </c>
      <c r="M17" s="19">
        <v>0</v>
      </c>
      <c r="N17" s="20">
        <v>0</v>
      </c>
      <c r="O17" s="95">
        <f t="shared" si="2"/>
        <v>1.8867924528301887</v>
      </c>
      <c r="P17" s="19">
        <v>0</v>
      </c>
      <c r="Q17" s="20">
        <v>0</v>
      </c>
      <c r="R17" s="19">
        <v>0</v>
      </c>
      <c r="S17" s="20">
        <v>0</v>
      </c>
      <c r="T17" s="19">
        <v>1</v>
      </c>
      <c r="U17" s="20">
        <v>1.8867924528301887</v>
      </c>
      <c r="V17" s="95">
        <f t="shared" si="3"/>
        <v>1.8867924528301887</v>
      </c>
      <c r="W17" s="9"/>
      <c r="X17" s="96"/>
      <c r="Y17" s="97"/>
      <c r="Z17" s="9"/>
      <c r="AA17" s="98"/>
      <c r="AB17" s="99">
        <v>3.9264150943396228</v>
      </c>
    </row>
    <row r="18" spans="1:28" x14ac:dyDescent="0.2">
      <c r="A18" s="8" t="s">
        <v>114</v>
      </c>
      <c r="B18" s="8" t="s">
        <v>125</v>
      </c>
      <c r="C18" s="9">
        <f t="shared" si="0"/>
        <v>35</v>
      </c>
      <c r="D18" s="19">
        <v>24</v>
      </c>
      <c r="E18" s="20">
        <v>68.571428571428569</v>
      </c>
      <c r="F18" s="19">
        <v>7</v>
      </c>
      <c r="G18" s="20">
        <v>20</v>
      </c>
      <c r="H18" s="94">
        <f t="shared" si="1"/>
        <v>88.571428571428569</v>
      </c>
      <c r="I18" s="19">
        <v>1</v>
      </c>
      <c r="J18" s="20">
        <v>2.8571428571428572</v>
      </c>
      <c r="K18" s="19">
        <v>3</v>
      </c>
      <c r="L18" s="20">
        <v>8.5714285714285712</v>
      </c>
      <c r="M18" s="19">
        <v>0</v>
      </c>
      <c r="N18" s="20">
        <v>0</v>
      </c>
      <c r="O18" s="95">
        <f t="shared" si="2"/>
        <v>11.428571428571429</v>
      </c>
      <c r="P18" s="19">
        <v>0</v>
      </c>
      <c r="Q18" s="20">
        <v>0</v>
      </c>
      <c r="R18" s="19">
        <v>0</v>
      </c>
      <c r="S18" s="20">
        <v>0</v>
      </c>
      <c r="T18" s="19">
        <v>0</v>
      </c>
      <c r="U18" s="20">
        <v>0</v>
      </c>
      <c r="V18" s="95">
        <f t="shared" si="3"/>
        <v>0</v>
      </c>
      <c r="W18" s="9"/>
      <c r="X18" s="96"/>
      <c r="Y18" s="97"/>
      <c r="Z18" s="9"/>
      <c r="AA18" s="98"/>
      <c r="AB18" s="99">
        <v>3.8342857142857145</v>
      </c>
    </row>
    <row r="19" spans="1:28" ht="12.75" thickBot="1" x14ac:dyDescent="0.25">
      <c r="A19" s="14" t="s">
        <v>109</v>
      </c>
      <c r="B19" s="14"/>
      <c r="C19" s="15">
        <f>SUM(C8:C18)</f>
        <v>786</v>
      </c>
      <c r="D19" s="15">
        <f>SUM(D8:D18)</f>
        <v>569</v>
      </c>
      <c r="E19" s="101">
        <f>(D19/C19)</f>
        <v>0.72391857506361323</v>
      </c>
      <c r="F19" s="15">
        <f>SUM(F8:F18)</f>
        <v>92</v>
      </c>
      <c r="G19" s="101">
        <f>(F19/C19)</f>
        <v>0.11704834605597965</v>
      </c>
      <c r="H19" s="102">
        <f>(E19+G19)</f>
        <v>0.84096692111959293</v>
      </c>
      <c r="I19" s="15">
        <f>SUM(I8:I18)</f>
        <v>49</v>
      </c>
      <c r="J19" s="101">
        <f>(I19/C19)</f>
        <v>6.2340966921119595E-2</v>
      </c>
      <c r="K19" s="15">
        <f>SUM(K8:K18)</f>
        <v>48</v>
      </c>
      <c r="L19" s="101">
        <f>(K19/C19)</f>
        <v>6.1068702290076333E-2</v>
      </c>
      <c r="M19" s="15">
        <f>SUM(M8:M18)</f>
        <v>16</v>
      </c>
      <c r="N19" s="101">
        <f>(M19/C19)</f>
        <v>2.0356234096692113E-2</v>
      </c>
      <c r="O19" s="102">
        <f>(J19+L19+N19)</f>
        <v>0.14376590330788802</v>
      </c>
      <c r="P19" s="15">
        <f>SUM(P8:P18)</f>
        <v>3</v>
      </c>
      <c r="Q19" s="101">
        <f>(P19/C19)</f>
        <v>3.8167938931297708E-3</v>
      </c>
      <c r="R19" s="15">
        <f>SUM(R8:R18)</f>
        <v>6</v>
      </c>
      <c r="S19" s="101">
        <f>(R19/C19)</f>
        <v>7.6335877862595417E-3</v>
      </c>
      <c r="T19" s="15">
        <f>SUM(T8:T18)</f>
        <v>3</v>
      </c>
      <c r="U19" s="101">
        <f>(T19/C19)</f>
        <v>3.8167938931297708E-3</v>
      </c>
      <c r="V19" s="102">
        <f>(Q19+S19+U19)</f>
        <v>1.5267175572519083E-2</v>
      </c>
      <c r="W19" s="15"/>
      <c r="X19" s="101">
        <f>(W19/C19)</f>
        <v>0</v>
      </c>
      <c r="Y19" s="103">
        <f>(X19)</f>
        <v>0</v>
      </c>
      <c r="Z19" s="15"/>
      <c r="AA19" s="104">
        <f>(Z19/C19)</f>
        <v>0</v>
      </c>
      <c r="AB19" s="105">
        <f>AVERAGE(AB8:AB18)</f>
        <v>3.8256344226752521</v>
      </c>
    </row>
    <row r="20" spans="1:28" ht="12.75" thickTop="1" x14ac:dyDescent="0.2"/>
  </sheetData>
  <mergeCells count="3">
    <mergeCell ref="A1:AB1"/>
    <mergeCell ref="A2:AB2"/>
    <mergeCell ref="A4:AB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50"/>
  <sheetViews>
    <sheetView zoomScaleNormal="100" workbookViewId="0">
      <selection activeCell="A4" sqref="A4:AD4"/>
    </sheetView>
  </sheetViews>
  <sheetFormatPr defaultRowHeight="12" x14ac:dyDescent="0.2"/>
  <cols>
    <col min="1" max="2" width="9.140625" style="24"/>
    <col min="3" max="4" width="9.28515625" style="24" bestFit="1" customWidth="1"/>
    <col min="5" max="5" width="9.7109375" style="24" bestFit="1" customWidth="1"/>
    <col min="6" max="6" width="9.28515625" style="24" bestFit="1" customWidth="1"/>
    <col min="7" max="8" width="9.7109375" style="24" bestFit="1" customWidth="1"/>
    <col min="9" max="9" width="9.28515625" style="24" bestFit="1" customWidth="1"/>
    <col min="10" max="10" width="9.7109375" style="24" bestFit="1" customWidth="1"/>
    <col min="11" max="11" width="9.28515625" style="24" bestFit="1" customWidth="1"/>
    <col min="12" max="12" width="9.7109375" style="24" bestFit="1" customWidth="1"/>
    <col min="13" max="14" width="9.28515625" style="24" bestFit="1" customWidth="1"/>
    <col min="15" max="15" width="9.7109375" style="24" bestFit="1" customWidth="1"/>
    <col min="16" max="21" width="9.28515625" style="24" bestFit="1" customWidth="1"/>
    <col min="22" max="22" width="9.7109375" style="24" bestFit="1" customWidth="1"/>
    <col min="23" max="30" width="9.28515625" style="24" bestFit="1" customWidth="1"/>
    <col min="31" max="16384" width="9.140625" style="24"/>
  </cols>
  <sheetData>
    <row r="1" spans="1:30" ht="18.7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x14ac:dyDescent="0.2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0" x14ac:dyDescent="0.2">
      <c r="A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1:30" x14ac:dyDescent="0.2">
      <c r="A4" s="59" t="s">
        <v>132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1:30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30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0" ht="12.75" thickBot="1" x14ac:dyDescent="0.25">
      <c r="A7" s="1" t="s">
        <v>2</v>
      </c>
      <c r="B7" s="1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8" t="s">
        <v>9</v>
      </c>
      <c r="I7" s="17" t="s">
        <v>10</v>
      </c>
      <c r="J7" s="17" t="s">
        <v>11</v>
      </c>
      <c r="K7" s="17" t="s">
        <v>12</v>
      </c>
      <c r="L7" s="17" t="s">
        <v>13</v>
      </c>
      <c r="M7" s="17" t="s">
        <v>14</v>
      </c>
      <c r="N7" s="17" t="s">
        <v>15</v>
      </c>
      <c r="O7" s="18" t="s">
        <v>16</v>
      </c>
      <c r="P7" s="17" t="s">
        <v>17</v>
      </c>
      <c r="Q7" s="17" t="s">
        <v>18</v>
      </c>
      <c r="R7" s="17" t="s">
        <v>19</v>
      </c>
      <c r="S7" s="17" t="s">
        <v>20</v>
      </c>
      <c r="T7" s="17" t="s">
        <v>21</v>
      </c>
      <c r="U7" s="17" t="s">
        <v>22</v>
      </c>
      <c r="V7" s="18" t="s">
        <v>23</v>
      </c>
      <c r="W7" s="17" t="s">
        <v>24</v>
      </c>
      <c r="X7" s="17" t="s">
        <v>25</v>
      </c>
      <c r="Y7" s="17" t="s">
        <v>26</v>
      </c>
      <c r="Z7" s="17" t="s">
        <v>27</v>
      </c>
      <c r="AA7" s="18" t="s">
        <v>28</v>
      </c>
      <c r="AB7" s="17" t="s">
        <v>29</v>
      </c>
      <c r="AC7" s="18" t="s">
        <v>30</v>
      </c>
      <c r="AD7" s="110" t="s">
        <v>139</v>
      </c>
    </row>
    <row r="8" spans="1:30" ht="12.75" thickTop="1" x14ac:dyDescent="0.2">
      <c r="A8" s="8" t="s">
        <v>39</v>
      </c>
      <c r="B8" s="8" t="s">
        <v>40</v>
      </c>
      <c r="C8" s="111">
        <f t="shared" ref="C8:C41" si="0">SUM(D8,F8,I8,K8,M8,P8,R8,T8,W8,Y8,AB8)</f>
        <v>17</v>
      </c>
      <c r="D8" s="112">
        <v>3</v>
      </c>
      <c r="E8" s="113">
        <v>17.647058823529413</v>
      </c>
      <c r="F8" s="112">
        <v>2</v>
      </c>
      <c r="G8" s="113">
        <v>11.76470588235294</v>
      </c>
      <c r="H8" s="114">
        <f t="shared" ref="H8:H41" si="1">SUM(E8,G8)</f>
        <v>29.411764705882355</v>
      </c>
      <c r="I8" s="112">
        <v>2</v>
      </c>
      <c r="J8" s="113">
        <v>11.76470588235294</v>
      </c>
      <c r="K8" s="112">
        <v>1</v>
      </c>
      <c r="L8" s="113">
        <v>5.8823529411764701</v>
      </c>
      <c r="M8" s="112">
        <v>2</v>
      </c>
      <c r="N8" s="113">
        <v>11.76470588235294</v>
      </c>
      <c r="O8" s="114">
        <f t="shared" ref="O8:O41" si="2">SUM(J8,L8,N8)</f>
        <v>29.411764705882348</v>
      </c>
      <c r="P8" s="112">
        <v>2</v>
      </c>
      <c r="Q8" s="113">
        <v>11.76470588235294</v>
      </c>
      <c r="R8" s="112">
        <v>2</v>
      </c>
      <c r="S8" s="113">
        <v>11.76470588235294</v>
      </c>
      <c r="T8" s="112">
        <v>0</v>
      </c>
      <c r="U8" s="113">
        <v>0</v>
      </c>
      <c r="V8" s="115">
        <f t="shared" ref="V8:V41" si="3">SUM(Q8,S8,U8)</f>
        <v>23.52941176470588</v>
      </c>
      <c r="W8" s="112">
        <v>0</v>
      </c>
      <c r="X8" s="113">
        <v>0</v>
      </c>
      <c r="Y8" s="112">
        <v>0</v>
      </c>
      <c r="Z8" s="113">
        <v>0</v>
      </c>
      <c r="AA8" s="115">
        <f t="shared" ref="AA8:AA41" si="4">SUM(X8,Z8)</f>
        <v>0</v>
      </c>
      <c r="AB8" s="112">
        <v>3</v>
      </c>
      <c r="AC8" s="116">
        <v>17.647058823529413</v>
      </c>
      <c r="AD8" s="113">
        <v>2.5294117647058827</v>
      </c>
    </row>
    <row r="9" spans="1:30" x14ac:dyDescent="0.2">
      <c r="A9" s="8" t="s">
        <v>34</v>
      </c>
      <c r="B9" s="8" t="s">
        <v>35</v>
      </c>
      <c r="C9" s="111">
        <f t="shared" si="0"/>
        <v>73</v>
      </c>
      <c r="D9" s="112">
        <v>18</v>
      </c>
      <c r="E9" s="113">
        <v>24.657534246575342</v>
      </c>
      <c r="F9" s="112">
        <v>16</v>
      </c>
      <c r="G9" s="113">
        <v>21.917808219178081</v>
      </c>
      <c r="H9" s="114">
        <f t="shared" si="1"/>
        <v>46.575342465753423</v>
      </c>
      <c r="I9" s="112">
        <v>16</v>
      </c>
      <c r="J9" s="113">
        <v>21.917808219178081</v>
      </c>
      <c r="K9" s="112">
        <v>11</v>
      </c>
      <c r="L9" s="113">
        <v>15.068493150684931</v>
      </c>
      <c r="M9" s="112">
        <v>3</v>
      </c>
      <c r="N9" s="113">
        <v>4.10958904109589</v>
      </c>
      <c r="O9" s="114">
        <f t="shared" si="2"/>
        <v>41.095890410958901</v>
      </c>
      <c r="P9" s="112">
        <v>5</v>
      </c>
      <c r="Q9" s="113">
        <v>6.8493150684931505</v>
      </c>
      <c r="R9" s="112">
        <v>0</v>
      </c>
      <c r="S9" s="113">
        <v>0</v>
      </c>
      <c r="T9" s="112">
        <v>0</v>
      </c>
      <c r="U9" s="113">
        <v>0</v>
      </c>
      <c r="V9" s="115">
        <f t="shared" si="3"/>
        <v>6.8493150684931505</v>
      </c>
      <c r="W9" s="112">
        <v>1</v>
      </c>
      <c r="X9" s="113">
        <v>1.3698630136986301</v>
      </c>
      <c r="Y9" s="112">
        <v>0</v>
      </c>
      <c r="Z9" s="113">
        <v>0</v>
      </c>
      <c r="AA9" s="115">
        <f t="shared" si="4"/>
        <v>1.3698630136986301</v>
      </c>
      <c r="AB9" s="112">
        <v>3</v>
      </c>
      <c r="AC9" s="116">
        <v>4.10958904109589</v>
      </c>
      <c r="AD9" s="113">
        <v>3.2589041095890412</v>
      </c>
    </row>
    <row r="10" spans="1:30" x14ac:dyDescent="0.2">
      <c r="A10" s="8" t="s">
        <v>34</v>
      </c>
      <c r="B10" s="8" t="s">
        <v>36</v>
      </c>
      <c r="C10" s="111">
        <f t="shared" si="0"/>
        <v>54</v>
      </c>
      <c r="D10" s="112">
        <v>35</v>
      </c>
      <c r="E10" s="113">
        <v>64.81481481481481</v>
      </c>
      <c r="F10" s="112">
        <v>7</v>
      </c>
      <c r="G10" s="113">
        <v>12.962962962962962</v>
      </c>
      <c r="H10" s="114">
        <f t="shared" si="1"/>
        <v>77.777777777777771</v>
      </c>
      <c r="I10" s="112">
        <v>5</v>
      </c>
      <c r="J10" s="113">
        <v>9.2592592592592595</v>
      </c>
      <c r="K10" s="112">
        <v>2</v>
      </c>
      <c r="L10" s="113">
        <v>3.7037037037037033</v>
      </c>
      <c r="M10" s="112">
        <v>3</v>
      </c>
      <c r="N10" s="113">
        <v>5.5555555555555554</v>
      </c>
      <c r="O10" s="114">
        <f t="shared" si="2"/>
        <v>18.518518518518519</v>
      </c>
      <c r="P10" s="112">
        <v>1</v>
      </c>
      <c r="Q10" s="113">
        <v>1.8518518518518516</v>
      </c>
      <c r="R10" s="112">
        <v>0</v>
      </c>
      <c r="S10" s="113">
        <v>0</v>
      </c>
      <c r="T10" s="112">
        <v>0</v>
      </c>
      <c r="U10" s="113">
        <v>0</v>
      </c>
      <c r="V10" s="115">
        <f t="shared" si="3"/>
        <v>1.8518518518518516</v>
      </c>
      <c r="W10" s="112">
        <v>0</v>
      </c>
      <c r="X10" s="113">
        <v>0</v>
      </c>
      <c r="Y10" s="112">
        <v>0</v>
      </c>
      <c r="Z10" s="113">
        <v>0</v>
      </c>
      <c r="AA10" s="115">
        <f t="shared" si="4"/>
        <v>0</v>
      </c>
      <c r="AB10" s="112">
        <v>1</v>
      </c>
      <c r="AC10" s="116">
        <v>1.8518518518518516</v>
      </c>
      <c r="AD10" s="113">
        <v>3.6814814814814816</v>
      </c>
    </row>
    <row r="11" spans="1:30" x14ac:dyDescent="0.2">
      <c r="A11" s="8" t="s">
        <v>37</v>
      </c>
      <c r="B11" s="8" t="s">
        <v>37</v>
      </c>
      <c r="C11" s="111">
        <f t="shared" si="0"/>
        <v>64</v>
      </c>
      <c r="D11" s="112">
        <v>13</v>
      </c>
      <c r="E11" s="113">
        <v>20.3125</v>
      </c>
      <c r="F11" s="112">
        <v>1</v>
      </c>
      <c r="G11" s="113">
        <v>1.5625</v>
      </c>
      <c r="H11" s="114">
        <f t="shared" si="1"/>
        <v>21.875</v>
      </c>
      <c r="I11" s="112">
        <v>12</v>
      </c>
      <c r="J11" s="113">
        <v>18.75</v>
      </c>
      <c r="K11" s="112">
        <v>12</v>
      </c>
      <c r="L11" s="113">
        <v>18.75</v>
      </c>
      <c r="M11" s="112">
        <v>7</v>
      </c>
      <c r="N11" s="113">
        <v>10.9375</v>
      </c>
      <c r="O11" s="114">
        <f t="shared" si="2"/>
        <v>48.4375</v>
      </c>
      <c r="P11" s="112">
        <v>4</v>
      </c>
      <c r="Q11" s="113">
        <v>6.25</v>
      </c>
      <c r="R11" s="112">
        <v>6</v>
      </c>
      <c r="S11" s="113">
        <v>9.375</v>
      </c>
      <c r="T11" s="112">
        <v>4</v>
      </c>
      <c r="U11" s="113">
        <v>6.25</v>
      </c>
      <c r="V11" s="115">
        <f t="shared" si="3"/>
        <v>21.875</v>
      </c>
      <c r="W11" s="112">
        <v>3</v>
      </c>
      <c r="X11" s="113">
        <v>4.6875</v>
      </c>
      <c r="Y11" s="112">
        <v>1</v>
      </c>
      <c r="Z11" s="113">
        <v>1.5625</v>
      </c>
      <c r="AA11" s="115">
        <f t="shared" si="4"/>
        <v>6.25</v>
      </c>
      <c r="AB11" s="112">
        <v>1</v>
      </c>
      <c r="AC11" s="116">
        <v>1.5625</v>
      </c>
      <c r="AD11" s="113">
        <v>2.8609374999999999</v>
      </c>
    </row>
    <row r="12" spans="1:30" x14ac:dyDescent="0.2">
      <c r="A12" s="8" t="s">
        <v>39</v>
      </c>
      <c r="B12" s="8" t="s">
        <v>41</v>
      </c>
      <c r="C12" s="111">
        <f t="shared" si="0"/>
        <v>17</v>
      </c>
      <c r="D12" s="112">
        <v>11</v>
      </c>
      <c r="E12" s="113">
        <v>64.705882352941174</v>
      </c>
      <c r="F12" s="112">
        <v>4</v>
      </c>
      <c r="G12" s="113">
        <v>23.52941176470588</v>
      </c>
      <c r="H12" s="114">
        <f t="shared" si="1"/>
        <v>88.235294117647058</v>
      </c>
      <c r="I12" s="112">
        <v>1</v>
      </c>
      <c r="J12" s="113">
        <v>5.8823529411764701</v>
      </c>
      <c r="K12" s="112">
        <v>0</v>
      </c>
      <c r="L12" s="113">
        <v>0</v>
      </c>
      <c r="M12" s="112">
        <v>0</v>
      </c>
      <c r="N12" s="113">
        <v>0</v>
      </c>
      <c r="O12" s="114">
        <f t="shared" si="2"/>
        <v>5.8823529411764701</v>
      </c>
      <c r="P12" s="112">
        <v>0</v>
      </c>
      <c r="Q12" s="113">
        <v>0</v>
      </c>
      <c r="R12" s="112">
        <v>0</v>
      </c>
      <c r="S12" s="113">
        <v>0</v>
      </c>
      <c r="T12" s="112">
        <v>0</v>
      </c>
      <c r="U12" s="113">
        <v>0</v>
      </c>
      <c r="V12" s="115">
        <f t="shared" si="3"/>
        <v>0</v>
      </c>
      <c r="W12" s="112">
        <v>0</v>
      </c>
      <c r="X12" s="113">
        <v>0</v>
      </c>
      <c r="Y12" s="112">
        <v>0</v>
      </c>
      <c r="Z12" s="113">
        <v>0</v>
      </c>
      <c r="AA12" s="115">
        <f t="shared" si="4"/>
        <v>0</v>
      </c>
      <c r="AB12" s="112">
        <v>1</v>
      </c>
      <c r="AC12" s="116">
        <v>5.8823529411764701</v>
      </c>
      <c r="AD12" s="113">
        <v>3.6529411764705881</v>
      </c>
    </row>
    <row r="13" spans="1:30" x14ac:dyDescent="0.2">
      <c r="A13" s="8" t="s">
        <v>38</v>
      </c>
      <c r="B13" s="8" t="s">
        <v>38</v>
      </c>
      <c r="C13" s="111">
        <f t="shared" si="0"/>
        <v>1</v>
      </c>
      <c r="D13" s="112">
        <v>1</v>
      </c>
      <c r="E13" s="113">
        <v>100</v>
      </c>
      <c r="F13" s="112">
        <v>0</v>
      </c>
      <c r="G13" s="113">
        <v>0</v>
      </c>
      <c r="H13" s="114">
        <f t="shared" si="1"/>
        <v>100</v>
      </c>
      <c r="I13" s="112">
        <v>0</v>
      </c>
      <c r="J13" s="113">
        <v>0</v>
      </c>
      <c r="K13" s="112">
        <v>0</v>
      </c>
      <c r="L13" s="113">
        <v>0</v>
      </c>
      <c r="M13" s="112">
        <v>0</v>
      </c>
      <c r="N13" s="113">
        <v>0</v>
      </c>
      <c r="O13" s="114">
        <f t="shared" si="2"/>
        <v>0</v>
      </c>
      <c r="P13" s="112">
        <v>0</v>
      </c>
      <c r="Q13" s="113">
        <v>0</v>
      </c>
      <c r="R13" s="112">
        <v>0</v>
      </c>
      <c r="S13" s="113">
        <v>0</v>
      </c>
      <c r="T13" s="112">
        <v>0</v>
      </c>
      <c r="U13" s="113">
        <v>0</v>
      </c>
      <c r="V13" s="115">
        <f t="shared" si="3"/>
        <v>0</v>
      </c>
      <c r="W13" s="112">
        <v>0</v>
      </c>
      <c r="X13" s="113">
        <v>0</v>
      </c>
      <c r="Y13" s="112">
        <v>0</v>
      </c>
      <c r="Z13" s="113">
        <v>0</v>
      </c>
      <c r="AA13" s="115">
        <f t="shared" si="4"/>
        <v>0</v>
      </c>
      <c r="AB13" s="112">
        <v>0</v>
      </c>
      <c r="AC13" s="116">
        <v>0</v>
      </c>
      <c r="AD13" s="113">
        <v>4</v>
      </c>
    </row>
    <row r="14" spans="1:30" x14ac:dyDescent="0.2">
      <c r="A14" s="8" t="s">
        <v>39</v>
      </c>
      <c r="B14" s="8" t="s">
        <v>42</v>
      </c>
      <c r="C14" s="111">
        <f t="shared" si="0"/>
        <v>38</v>
      </c>
      <c r="D14" s="112">
        <v>27</v>
      </c>
      <c r="E14" s="113">
        <v>71.05263157894737</v>
      </c>
      <c r="F14" s="112">
        <v>4</v>
      </c>
      <c r="G14" s="113">
        <v>10.526315789473683</v>
      </c>
      <c r="H14" s="114">
        <f t="shared" si="1"/>
        <v>81.578947368421055</v>
      </c>
      <c r="I14" s="112">
        <v>2</v>
      </c>
      <c r="J14" s="113">
        <v>5.2631578947368416</v>
      </c>
      <c r="K14" s="112">
        <v>2</v>
      </c>
      <c r="L14" s="113">
        <v>5.2631578947368416</v>
      </c>
      <c r="M14" s="112">
        <v>1</v>
      </c>
      <c r="N14" s="113">
        <v>2.6315789473684208</v>
      </c>
      <c r="O14" s="114">
        <f t="shared" si="2"/>
        <v>13.157894736842104</v>
      </c>
      <c r="P14" s="112">
        <v>1</v>
      </c>
      <c r="Q14" s="113">
        <v>2.6315789473684208</v>
      </c>
      <c r="R14" s="112">
        <v>0</v>
      </c>
      <c r="S14" s="113">
        <v>0</v>
      </c>
      <c r="T14" s="112">
        <v>0</v>
      </c>
      <c r="U14" s="113">
        <v>0</v>
      </c>
      <c r="V14" s="115">
        <f t="shared" si="3"/>
        <v>2.6315789473684208</v>
      </c>
      <c r="W14" s="112">
        <v>0</v>
      </c>
      <c r="X14" s="113">
        <v>0</v>
      </c>
      <c r="Y14" s="112">
        <v>0</v>
      </c>
      <c r="Z14" s="113">
        <v>0</v>
      </c>
      <c r="AA14" s="115">
        <f t="shared" si="4"/>
        <v>0</v>
      </c>
      <c r="AB14" s="112">
        <v>1</v>
      </c>
      <c r="AC14" s="116">
        <v>2.6315789473684208</v>
      </c>
      <c r="AD14" s="113">
        <v>3.6947368421052631</v>
      </c>
    </row>
    <row r="15" spans="1:30" x14ac:dyDescent="0.2">
      <c r="A15" s="8" t="s">
        <v>39</v>
      </c>
      <c r="B15" s="8" t="s">
        <v>42</v>
      </c>
      <c r="C15" s="111">
        <f t="shared" si="0"/>
        <v>38</v>
      </c>
      <c r="D15" s="112">
        <v>27</v>
      </c>
      <c r="E15" s="113">
        <v>71.05263157894737</v>
      </c>
      <c r="F15" s="112">
        <v>4</v>
      </c>
      <c r="G15" s="113">
        <v>10.526315789473683</v>
      </c>
      <c r="H15" s="114">
        <f t="shared" si="1"/>
        <v>81.578947368421055</v>
      </c>
      <c r="I15" s="112">
        <v>2</v>
      </c>
      <c r="J15" s="113">
        <v>5.2631578947368416</v>
      </c>
      <c r="K15" s="112">
        <v>2</v>
      </c>
      <c r="L15" s="113">
        <v>5.2631578947368416</v>
      </c>
      <c r="M15" s="112">
        <v>1</v>
      </c>
      <c r="N15" s="113">
        <v>2.6315789473684208</v>
      </c>
      <c r="O15" s="114">
        <f t="shared" si="2"/>
        <v>13.157894736842104</v>
      </c>
      <c r="P15" s="112">
        <v>1</v>
      </c>
      <c r="Q15" s="113">
        <v>2.6315789473684208</v>
      </c>
      <c r="R15" s="112">
        <v>0</v>
      </c>
      <c r="S15" s="113">
        <v>0</v>
      </c>
      <c r="T15" s="112">
        <v>0</v>
      </c>
      <c r="U15" s="113">
        <v>0</v>
      </c>
      <c r="V15" s="115">
        <f t="shared" si="3"/>
        <v>2.6315789473684208</v>
      </c>
      <c r="W15" s="112">
        <v>0</v>
      </c>
      <c r="X15" s="113">
        <v>0</v>
      </c>
      <c r="Y15" s="112">
        <v>0</v>
      </c>
      <c r="Z15" s="113">
        <v>0</v>
      </c>
      <c r="AA15" s="115">
        <f t="shared" si="4"/>
        <v>0</v>
      </c>
      <c r="AB15" s="112">
        <v>1</v>
      </c>
      <c r="AC15" s="116">
        <v>2.6315789473684208</v>
      </c>
      <c r="AD15" s="113">
        <v>3.6947368421052631</v>
      </c>
    </row>
    <row r="16" spans="1:30" x14ac:dyDescent="0.2">
      <c r="A16" s="8" t="s">
        <v>130</v>
      </c>
      <c r="B16" s="8" t="s">
        <v>50</v>
      </c>
      <c r="C16" s="111">
        <f t="shared" si="0"/>
        <v>60</v>
      </c>
      <c r="D16" s="112">
        <v>9</v>
      </c>
      <c r="E16" s="113">
        <v>15</v>
      </c>
      <c r="F16" s="112">
        <v>4</v>
      </c>
      <c r="G16" s="113">
        <v>6.666666666666667</v>
      </c>
      <c r="H16" s="114">
        <f t="shared" si="1"/>
        <v>21.666666666666668</v>
      </c>
      <c r="I16" s="112">
        <v>8</v>
      </c>
      <c r="J16" s="113">
        <v>13.333333333333334</v>
      </c>
      <c r="K16" s="112">
        <v>9</v>
      </c>
      <c r="L16" s="113">
        <v>15</v>
      </c>
      <c r="M16" s="112">
        <v>12</v>
      </c>
      <c r="N16" s="113">
        <v>20</v>
      </c>
      <c r="O16" s="114">
        <f t="shared" si="2"/>
        <v>48.333333333333336</v>
      </c>
      <c r="P16" s="112">
        <v>1</v>
      </c>
      <c r="Q16" s="113">
        <v>1.6666666666666667</v>
      </c>
      <c r="R16" s="112">
        <v>2</v>
      </c>
      <c r="S16" s="113">
        <v>3.3333333333333335</v>
      </c>
      <c r="T16" s="112">
        <v>6</v>
      </c>
      <c r="U16" s="113">
        <v>10</v>
      </c>
      <c r="V16" s="115">
        <f t="shared" si="3"/>
        <v>15</v>
      </c>
      <c r="W16" s="112">
        <v>0</v>
      </c>
      <c r="X16" s="113">
        <v>0</v>
      </c>
      <c r="Y16" s="112">
        <v>2</v>
      </c>
      <c r="Z16" s="113">
        <v>3.3333333333333335</v>
      </c>
      <c r="AA16" s="115">
        <f t="shared" si="4"/>
        <v>3.3333333333333335</v>
      </c>
      <c r="AB16" s="112">
        <v>7</v>
      </c>
      <c r="AC16" s="116">
        <v>11.666666666666666</v>
      </c>
      <c r="AD16" s="113">
        <v>2.585</v>
      </c>
    </row>
    <row r="17" spans="1:30" x14ac:dyDescent="0.2">
      <c r="A17" s="8" t="s">
        <v>60</v>
      </c>
      <c r="B17" s="8" t="s">
        <v>61</v>
      </c>
      <c r="C17" s="111">
        <f t="shared" si="0"/>
        <v>43</v>
      </c>
      <c r="D17" s="112">
        <v>14</v>
      </c>
      <c r="E17" s="113">
        <v>32.558139534883722</v>
      </c>
      <c r="F17" s="112">
        <v>5</v>
      </c>
      <c r="G17" s="113">
        <v>11.627906976744185</v>
      </c>
      <c r="H17" s="114">
        <f t="shared" si="1"/>
        <v>44.186046511627907</v>
      </c>
      <c r="I17" s="112">
        <v>4</v>
      </c>
      <c r="J17" s="113">
        <v>9.3023255813953494</v>
      </c>
      <c r="K17" s="112">
        <v>11</v>
      </c>
      <c r="L17" s="113">
        <v>25.581395348837212</v>
      </c>
      <c r="M17" s="112">
        <v>4</v>
      </c>
      <c r="N17" s="113">
        <v>9.3023255813953494</v>
      </c>
      <c r="O17" s="114">
        <f t="shared" si="2"/>
        <v>44.186046511627914</v>
      </c>
      <c r="P17" s="112">
        <v>1</v>
      </c>
      <c r="Q17" s="113">
        <v>2.3255813953488373</v>
      </c>
      <c r="R17" s="112">
        <v>0</v>
      </c>
      <c r="S17" s="113">
        <v>0</v>
      </c>
      <c r="T17" s="112">
        <v>1</v>
      </c>
      <c r="U17" s="113">
        <v>2.3255813953488373</v>
      </c>
      <c r="V17" s="115">
        <f t="shared" si="3"/>
        <v>4.6511627906976747</v>
      </c>
      <c r="W17" s="112">
        <v>0</v>
      </c>
      <c r="X17" s="113">
        <v>0</v>
      </c>
      <c r="Y17" s="112">
        <v>0</v>
      </c>
      <c r="Z17" s="113">
        <v>0</v>
      </c>
      <c r="AA17" s="115">
        <f t="shared" si="4"/>
        <v>0</v>
      </c>
      <c r="AB17" s="112">
        <v>3</v>
      </c>
      <c r="AC17" s="116">
        <v>6.9767441860465116</v>
      </c>
      <c r="AD17" s="113">
        <v>3.1511627906976742</v>
      </c>
    </row>
    <row r="18" spans="1:30" x14ac:dyDescent="0.2">
      <c r="A18" s="8" t="s">
        <v>56</v>
      </c>
      <c r="B18" s="8" t="s">
        <v>56</v>
      </c>
      <c r="C18" s="111">
        <f t="shared" si="0"/>
        <v>106</v>
      </c>
      <c r="D18" s="112">
        <v>51</v>
      </c>
      <c r="E18" s="113">
        <v>48.113207547169814</v>
      </c>
      <c r="F18" s="112">
        <v>14</v>
      </c>
      <c r="G18" s="113">
        <v>13.20754716981132</v>
      </c>
      <c r="H18" s="114">
        <f t="shared" si="1"/>
        <v>61.320754716981135</v>
      </c>
      <c r="I18" s="112">
        <v>9</v>
      </c>
      <c r="J18" s="113">
        <v>8.4905660377358494</v>
      </c>
      <c r="K18" s="112">
        <v>11</v>
      </c>
      <c r="L18" s="113">
        <v>10.377358490566039</v>
      </c>
      <c r="M18" s="112">
        <v>3</v>
      </c>
      <c r="N18" s="113">
        <v>2.8301886792452833</v>
      </c>
      <c r="O18" s="114">
        <f t="shared" si="2"/>
        <v>21.69811320754717</v>
      </c>
      <c r="P18" s="112">
        <v>2</v>
      </c>
      <c r="Q18" s="113">
        <v>1.8867924528301887</v>
      </c>
      <c r="R18" s="112">
        <v>5</v>
      </c>
      <c r="S18" s="113">
        <v>4.716981132075472</v>
      </c>
      <c r="T18" s="112">
        <v>3</v>
      </c>
      <c r="U18" s="113">
        <v>2.8301886792452833</v>
      </c>
      <c r="V18" s="115">
        <f t="shared" si="3"/>
        <v>9.433962264150944</v>
      </c>
      <c r="W18" s="112">
        <v>1</v>
      </c>
      <c r="X18" s="113">
        <v>0.94339622641509435</v>
      </c>
      <c r="Y18" s="112">
        <v>1</v>
      </c>
      <c r="Z18" s="113">
        <v>0.94339622641509435</v>
      </c>
      <c r="AA18" s="115">
        <f t="shared" si="4"/>
        <v>1.8867924528301887</v>
      </c>
      <c r="AB18" s="112">
        <v>6</v>
      </c>
      <c r="AC18" s="116">
        <v>5.6603773584905666</v>
      </c>
      <c r="AD18" s="113">
        <v>3.2886792452830189</v>
      </c>
    </row>
    <row r="19" spans="1:30" x14ac:dyDescent="0.2">
      <c r="A19" s="8" t="s">
        <v>39</v>
      </c>
      <c r="B19" s="8" t="s">
        <v>43</v>
      </c>
      <c r="C19" s="111">
        <f t="shared" si="0"/>
        <v>23</v>
      </c>
      <c r="D19" s="112">
        <v>3</v>
      </c>
      <c r="E19" s="113">
        <v>13.043478260869565</v>
      </c>
      <c r="F19" s="112">
        <v>3</v>
      </c>
      <c r="G19" s="113">
        <v>13.043478260869565</v>
      </c>
      <c r="H19" s="114">
        <f t="shared" si="1"/>
        <v>26.086956521739129</v>
      </c>
      <c r="I19" s="112">
        <v>2</v>
      </c>
      <c r="J19" s="113">
        <v>8.695652173913043</v>
      </c>
      <c r="K19" s="112">
        <v>2</v>
      </c>
      <c r="L19" s="113">
        <v>8.695652173913043</v>
      </c>
      <c r="M19" s="112">
        <v>4</v>
      </c>
      <c r="N19" s="113">
        <v>17.391304347826086</v>
      </c>
      <c r="O19" s="114">
        <f t="shared" si="2"/>
        <v>34.782608695652172</v>
      </c>
      <c r="P19" s="112">
        <v>3</v>
      </c>
      <c r="Q19" s="113">
        <v>13.043478260869565</v>
      </c>
      <c r="R19" s="112">
        <v>1</v>
      </c>
      <c r="S19" s="113">
        <v>4.3478260869565215</v>
      </c>
      <c r="T19" s="112">
        <v>1</v>
      </c>
      <c r="U19" s="113">
        <v>4.3478260869565215</v>
      </c>
      <c r="V19" s="115">
        <f t="shared" si="3"/>
        <v>21.739130434782609</v>
      </c>
      <c r="W19" s="112">
        <v>1</v>
      </c>
      <c r="X19" s="113">
        <v>4.3478260869565215</v>
      </c>
      <c r="Y19" s="112">
        <v>3</v>
      </c>
      <c r="Z19" s="113">
        <v>13.043478260869565</v>
      </c>
      <c r="AA19" s="115">
        <f t="shared" si="4"/>
        <v>17.391304347826086</v>
      </c>
      <c r="AB19" s="112">
        <v>0</v>
      </c>
      <c r="AC19" s="116">
        <v>0</v>
      </c>
      <c r="AD19" s="113">
        <v>2.6695652173913045</v>
      </c>
    </row>
    <row r="20" spans="1:30" x14ac:dyDescent="0.2">
      <c r="A20" s="8" t="s">
        <v>59</v>
      </c>
      <c r="B20" s="8" t="s">
        <v>59</v>
      </c>
      <c r="C20" s="111">
        <f t="shared" si="0"/>
        <v>20</v>
      </c>
      <c r="D20" s="112">
        <v>6</v>
      </c>
      <c r="E20" s="113">
        <v>30</v>
      </c>
      <c r="F20" s="112">
        <v>0</v>
      </c>
      <c r="G20" s="113">
        <v>0</v>
      </c>
      <c r="H20" s="114">
        <f t="shared" si="1"/>
        <v>30</v>
      </c>
      <c r="I20" s="112">
        <v>0</v>
      </c>
      <c r="J20" s="113">
        <v>0</v>
      </c>
      <c r="K20" s="112">
        <v>3</v>
      </c>
      <c r="L20" s="113">
        <v>15</v>
      </c>
      <c r="M20" s="112">
        <v>1</v>
      </c>
      <c r="N20" s="113">
        <v>5</v>
      </c>
      <c r="O20" s="114">
        <f t="shared" si="2"/>
        <v>20</v>
      </c>
      <c r="P20" s="112">
        <v>2</v>
      </c>
      <c r="Q20" s="113">
        <v>10</v>
      </c>
      <c r="R20" s="112">
        <v>1</v>
      </c>
      <c r="S20" s="113">
        <v>5</v>
      </c>
      <c r="T20" s="112">
        <v>2</v>
      </c>
      <c r="U20" s="113">
        <v>10</v>
      </c>
      <c r="V20" s="115">
        <f t="shared" si="3"/>
        <v>25</v>
      </c>
      <c r="W20" s="112">
        <v>4</v>
      </c>
      <c r="X20" s="113">
        <v>20</v>
      </c>
      <c r="Y20" s="112">
        <v>0</v>
      </c>
      <c r="Z20" s="113">
        <v>0</v>
      </c>
      <c r="AA20" s="115">
        <f t="shared" si="4"/>
        <v>20</v>
      </c>
      <c r="AB20" s="112">
        <v>1</v>
      </c>
      <c r="AC20" s="116">
        <v>5</v>
      </c>
      <c r="AD20" s="113">
        <v>2.5449999999999999</v>
      </c>
    </row>
    <row r="21" spans="1:30" x14ac:dyDescent="0.2">
      <c r="A21" s="8" t="s">
        <v>57</v>
      </c>
      <c r="B21" s="8" t="s">
        <v>58</v>
      </c>
      <c r="C21" s="111">
        <f t="shared" si="0"/>
        <v>111</v>
      </c>
      <c r="D21" s="112">
        <v>72</v>
      </c>
      <c r="E21" s="113">
        <v>64.86486486486487</v>
      </c>
      <c r="F21" s="112">
        <v>14</v>
      </c>
      <c r="G21" s="113">
        <v>12.612612612612612</v>
      </c>
      <c r="H21" s="114">
        <f t="shared" si="1"/>
        <v>77.477477477477478</v>
      </c>
      <c r="I21" s="112">
        <v>13</v>
      </c>
      <c r="J21" s="113">
        <v>11.711711711711711</v>
      </c>
      <c r="K21" s="112">
        <v>6</v>
      </c>
      <c r="L21" s="113">
        <v>5.4054054054054053</v>
      </c>
      <c r="M21" s="112">
        <v>0</v>
      </c>
      <c r="N21" s="113">
        <v>0</v>
      </c>
      <c r="O21" s="114">
        <f t="shared" si="2"/>
        <v>17.117117117117118</v>
      </c>
      <c r="P21" s="112">
        <v>5</v>
      </c>
      <c r="Q21" s="113">
        <v>4.5045045045045047</v>
      </c>
      <c r="R21" s="112">
        <v>0</v>
      </c>
      <c r="S21" s="113">
        <v>0</v>
      </c>
      <c r="T21" s="112">
        <v>1</v>
      </c>
      <c r="U21" s="113">
        <v>0.90090090090090091</v>
      </c>
      <c r="V21" s="115">
        <f t="shared" si="3"/>
        <v>5.4054054054054053</v>
      </c>
      <c r="W21" s="112">
        <v>0</v>
      </c>
      <c r="X21" s="113">
        <v>0</v>
      </c>
      <c r="Y21" s="112">
        <v>0</v>
      </c>
      <c r="Z21" s="113">
        <v>0</v>
      </c>
      <c r="AA21" s="115">
        <f t="shared" si="4"/>
        <v>0</v>
      </c>
      <c r="AB21" s="112">
        <v>0</v>
      </c>
      <c r="AC21" s="116">
        <v>0</v>
      </c>
      <c r="AD21" s="113">
        <v>3.7288288288288287</v>
      </c>
    </row>
    <row r="22" spans="1:30" x14ac:dyDescent="0.2">
      <c r="A22" s="8" t="s">
        <v>67</v>
      </c>
      <c r="B22" s="8" t="s">
        <v>58</v>
      </c>
      <c r="C22" s="111">
        <f t="shared" si="0"/>
        <v>111</v>
      </c>
      <c r="D22" s="112">
        <v>72</v>
      </c>
      <c r="E22" s="113">
        <v>64.86486486486487</v>
      </c>
      <c r="F22" s="112">
        <v>14</v>
      </c>
      <c r="G22" s="113">
        <v>12.612612612612612</v>
      </c>
      <c r="H22" s="114">
        <f t="shared" si="1"/>
        <v>77.477477477477478</v>
      </c>
      <c r="I22" s="112">
        <v>13</v>
      </c>
      <c r="J22" s="113">
        <v>11.711711711711711</v>
      </c>
      <c r="K22" s="112">
        <v>6</v>
      </c>
      <c r="L22" s="113">
        <v>5.4054054054054053</v>
      </c>
      <c r="M22" s="112">
        <v>0</v>
      </c>
      <c r="N22" s="113">
        <v>0</v>
      </c>
      <c r="O22" s="114">
        <f t="shared" si="2"/>
        <v>17.117117117117118</v>
      </c>
      <c r="P22" s="112">
        <v>5</v>
      </c>
      <c r="Q22" s="113">
        <v>4.5045045045045047</v>
      </c>
      <c r="R22" s="112">
        <v>0</v>
      </c>
      <c r="S22" s="113">
        <v>0</v>
      </c>
      <c r="T22" s="112">
        <v>1</v>
      </c>
      <c r="U22" s="113">
        <v>0.90090090090090091</v>
      </c>
      <c r="V22" s="115">
        <f t="shared" si="3"/>
        <v>5.4054054054054053</v>
      </c>
      <c r="W22" s="112">
        <v>0</v>
      </c>
      <c r="X22" s="113">
        <v>0</v>
      </c>
      <c r="Y22" s="112">
        <v>0</v>
      </c>
      <c r="Z22" s="113">
        <v>0</v>
      </c>
      <c r="AA22" s="115">
        <f t="shared" si="4"/>
        <v>0</v>
      </c>
      <c r="AB22" s="112">
        <v>0</v>
      </c>
      <c r="AC22" s="116">
        <v>0</v>
      </c>
      <c r="AD22" s="113">
        <v>3.7288288288288287</v>
      </c>
    </row>
    <row r="23" spans="1:30" x14ac:dyDescent="0.2">
      <c r="A23" s="8" t="s">
        <v>60</v>
      </c>
      <c r="B23" s="8" t="s">
        <v>63</v>
      </c>
      <c r="C23" s="111">
        <f t="shared" si="0"/>
        <v>118</v>
      </c>
      <c r="D23" s="112">
        <v>42</v>
      </c>
      <c r="E23" s="113">
        <v>35.593220338983052</v>
      </c>
      <c r="F23" s="112">
        <v>13</v>
      </c>
      <c r="G23" s="113">
        <v>11.016949152542372</v>
      </c>
      <c r="H23" s="114">
        <f t="shared" si="1"/>
        <v>46.610169491525426</v>
      </c>
      <c r="I23" s="112">
        <v>23</v>
      </c>
      <c r="J23" s="113">
        <v>19.491525423728813</v>
      </c>
      <c r="K23" s="112">
        <v>14</v>
      </c>
      <c r="L23" s="113">
        <v>11.864406779661017</v>
      </c>
      <c r="M23" s="112">
        <v>6</v>
      </c>
      <c r="N23" s="113">
        <v>5.0847457627118651</v>
      </c>
      <c r="O23" s="114">
        <f t="shared" si="2"/>
        <v>36.440677966101696</v>
      </c>
      <c r="P23" s="112">
        <v>9</v>
      </c>
      <c r="Q23" s="113">
        <v>7.6271186440677967</v>
      </c>
      <c r="R23" s="112">
        <v>1</v>
      </c>
      <c r="S23" s="113">
        <v>0.84745762711864403</v>
      </c>
      <c r="T23" s="112">
        <v>2</v>
      </c>
      <c r="U23" s="113">
        <v>1.6949152542372881</v>
      </c>
      <c r="V23" s="115">
        <f t="shared" si="3"/>
        <v>10.16949152542373</v>
      </c>
      <c r="W23" s="112">
        <v>0</v>
      </c>
      <c r="X23" s="113">
        <v>0</v>
      </c>
      <c r="Y23" s="112">
        <v>1</v>
      </c>
      <c r="Z23" s="113">
        <v>0.84745762711864403</v>
      </c>
      <c r="AA23" s="115">
        <f t="shared" si="4"/>
        <v>0.84745762711864403</v>
      </c>
      <c r="AB23" s="112">
        <v>7</v>
      </c>
      <c r="AC23" s="116">
        <v>5.9322033898305087</v>
      </c>
      <c r="AD23" s="113">
        <v>3.1974576271186441</v>
      </c>
    </row>
    <row r="24" spans="1:30" x14ac:dyDescent="0.2">
      <c r="A24" s="8" t="s">
        <v>39</v>
      </c>
      <c r="B24" s="8" t="s">
        <v>44</v>
      </c>
      <c r="C24" s="111">
        <f t="shared" si="0"/>
        <v>26</v>
      </c>
      <c r="D24" s="112">
        <v>4</v>
      </c>
      <c r="E24" s="113">
        <v>15.384615384615385</v>
      </c>
      <c r="F24" s="112">
        <v>4</v>
      </c>
      <c r="G24" s="113">
        <v>15.384615384615385</v>
      </c>
      <c r="H24" s="114">
        <f t="shared" si="1"/>
        <v>30.76923076923077</v>
      </c>
      <c r="I24" s="112">
        <v>1</v>
      </c>
      <c r="J24" s="113">
        <v>3.8461538461538463</v>
      </c>
      <c r="K24" s="112">
        <v>2</v>
      </c>
      <c r="L24" s="113">
        <v>7.6923076923076925</v>
      </c>
      <c r="M24" s="112">
        <v>3</v>
      </c>
      <c r="N24" s="113">
        <v>11.538461538461538</v>
      </c>
      <c r="O24" s="114">
        <f t="shared" si="2"/>
        <v>23.076923076923077</v>
      </c>
      <c r="P24" s="112">
        <v>1</v>
      </c>
      <c r="Q24" s="113">
        <v>3.8461538461538463</v>
      </c>
      <c r="R24" s="112">
        <v>3</v>
      </c>
      <c r="S24" s="113">
        <v>11.538461538461538</v>
      </c>
      <c r="T24" s="112">
        <v>0</v>
      </c>
      <c r="U24" s="113">
        <v>0</v>
      </c>
      <c r="V24" s="115">
        <f t="shared" si="3"/>
        <v>15.384615384615385</v>
      </c>
      <c r="W24" s="112">
        <v>3</v>
      </c>
      <c r="X24" s="113">
        <v>11.538461538461538</v>
      </c>
      <c r="Y24" s="112">
        <v>1</v>
      </c>
      <c r="Z24" s="113">
        <v>3.8461538461538463</v>
      </c>
      <c r="AA24" s="115">
        <f t="shared" si="4"/>
        <v>15.384615384615385</v>
      </c>
      <c r="AB24" s="112">
        <v>4</v>
      </c>
      <c r="AC24" s="116">
        <v>15.384615384615385</v>
      </c>
      <c r="AD24" s="113">
        <v>2.3615384615384616</v>
      </c>
    </row>
    <row r="25" spans="1:30" x14ac:dyDescent="0.2">
      <c r="A25" s="8" t="s">
        <v>131</v>
      </c>
      <c r="B25" s="8" t="s">
        <v>82</v>
      </c>
      <c r="C25" s="111">
        <f t="shared" si="0"/>
        <v>6</v>
      </c>
      <c r="D25" s="112">
        <v>0</v>
      </c>
      <c r="E25" s="113">
        <v>0</v>
      </c>
      <c r="F25" s="112">
        <v>1</v>
      </c>
      <c r="G25" s="113">
        <v>16.666666666666664</v>
      </c>
      <c r="H25" s="114">
        <f t="shared" si="1"/>
        <v>16.666666666666664</v>
      </c>
      <c r="I25" s="112">
        <v>0</v>
      </c>
      <c r="J25" s="113">
        <v>0</v>
      </c>
      <c r="K25" s="112">
        <v>0</v>
      </c>
      <c r="L25" s="113">
        <v>0</v>
      </c>
      <c r="M25" s="112">
        <v>1</v>
      </c>
      <c r="N25" s="113">
        <v>16.666666666666664</v>
      </c>
      <c r="O25" s="114">
        <f t="shared" si="2"/>
        <v>16.666666666666664</v>
      </c>
      <c r="P25" s="112">
        <v>0</v>
      </c>
      <c r="Q25" s="113">
        <v>0</v>
      </c>
      <c r="R25" s="112">
        <v>1</v>
      </c>
      <c r="S25" s="113">
        <v>16.666666666666664</v>
      </c>
      <c r="T25" s="112">
        <v>0</v>
      </c>
      <c r="U25" s="113">
        <v>0</v>
      </c>
      <c r="V25" s="115">
        <f t="shared" si="3"/>
        <v>16.666666666666664</v>
      </c>
      <c r="W25" s="112">
        <v>0</v>
      </c>
      <c r="X25" s="113">
        <v>0</v>
      </c>
      <c r="Y25" s="112">
        <v>1</v>
      </c>
      <c r="Z25" s="113">
        <v>16.666666666666664</v>
      </c>
      <c r="AA25" s="115">
        <f t="shared" si="4"/>
        <v>16.666666666666664</v>
      </c>
      <c r="AB25" s="112">
        <v>2</v>
      </c>
      <c r="AC25" s="116">
        <v>33.333333333333329</v>
      </c>
      <c r="AD25" s="113">
        <v>1.5666666666666667</v>
      </c>
    </row>
    <row r="26" spans="1:30" x14ac:dyDescent="0.2">
      <c r="A26" s="8" t="s">
        <v>69</v>
      </c>
      <c r="B26" s="8" t="s">
        <v>69</v>
      </c>
      <c r="C26" s="111">
        <f t="shared" si="0"/>
        <v>46</v>
      </c>
      <c r="D26" s="112">
        <v>6</v>
      </c>
      <c r="E26" s="113">
        <v>13.043478260869565</v>
      </c>
      <c r="F26" s="112">
        <v>8</v>
      </c>
      <c r="G26" s="113">
        <v>17.391304347826086</v>
      </c>
      <c r="H26" s="114">
        <f t="shared" si="1"/>
        <v>30.434782608695649</v>
      </c>
      <c r="I26" s="112">
        <v>3</v>
      </c>
      <c r="J26" s="113">
        <v>6.5217391304347823</v>
      </c>
      <c r="K26" s="112">
        <v>1</v>
      </c>
      <c r="L26" s="113">
        <v>2.1739130434782608</v>
      </c>
      <c r="M26" s="112">
        <v>8</v>
      </c>
      <c r="N26" s="113">
        <v>17.391304347826086</v>
      </c>
      <c r="O26" s="114">
        <f t="shared" si="2"/>
        <v>26.086956521739129</v>
      </c>
      <c r="P26" s="112">
        <v>4</v>
      </c>
      <c r="Q26" s="113">
        <v>8.695652173913043</v>
      </c>
      <c r="R26" s="112">
        <v>2</v>
      </c>
      <c r="S26" s="113">
        <v>4.3478260869565215</v>
      </c>
      <c r="T26" s="112">
        <v>3</v>
      </c>
      <c r="U26" s="113">
        <v>6.5217391304347823</v>
      </c>
      <c r="V26" s="115">
        <f t="shared" si="3"/>
        <v>19.565217391304348</v>
      </c>
      <c r="W26" s="112">
        <v>2</v>
      </c>
      <c r="X26" s="113">
        <v>4.3478260869565215</v>
      </c>
      <c r="Y26" s="112">
        <v>4</v>
      </c>
      <c r="Z26" s="113">
        <v>8.695652173913043</v>
      </c>
      <c r="AA26" s="115">
        <f t="shared" si="4"/>
        <v>13.043478260869565</v>
      </c>
      <c r="AB26" s="112">
        <v>5</v>
      </c>
      <c r="AC26" s="116">
        <v>10.869565217391305</v>
      </c>
      <c r="AD26" s="113">
        <v>2.456521739130435</v>
      </c>
    </row>
    <row r="27" spans="1:30" x14ac:dyDescent="0.2">
      <c r="A27" s="8" t="s">
        <v>69</v>
      </c>
      <c r="B27" s="8" t="s">
        <v>70</v>
      </c>
      <c r="C27" s="111">
        <f t="shared" si="0"/>
        <v>14</v>
      </c>
      <c r="D27" s="112">
        <v>5</v>
      </c>
      <c r="E27" s="113">
        <v>35.714285714285715</v>
      </c>
      <c r="F27" s="112">
        <v>2</v>
      </c>
      <c r="G27" s="113">
        <v>14.285714285714285</v>
      </c>
      <c r="H27" s="114">
        <f t="shared" si="1"/>
        <v>50</v>
      </c>
      <c r="I27" s="112">
        <v>1</v>
      </c>
      <c r="J27" s="113">
        <v>7.1428571428571423</v>
      </c>
      <c r="K27" s="112">
        <v>1</v>
      </c>
      <c r="L27" s="113">
        <v>7.1428571428571423</v>
      </c>
      <c r="M27" s="112">
        <v>2</v>
      </c>
      <c r="N27" s="113">
        <v>14.285714285714285</v>
      </c>
      <c r="O27" s="114">
        <f t="shared" si="2"/>
        <v>28.571428571428569</v>
      </c>
      <c r="P27" s="112">
        <v>0</v>
      </c>
      <c r="Q27" s="113">
        <v>0</v>
      </c>
      <c r="R27" s="112">
        <v>0</v>
      </c>
      <c r="S27" s="113">
        <v>0</v>
      </c>
      <c r="T27" s="112">
        <v>0</v>
      </c>
      <c r="U27" s="113">
        <v>0</v>
      </c>
      <c r="V27" s="115">
        <f t="shared" si="3"/>
        <v>0</v>
      </c>
      <c r="W27" s="112">
        <v>0</v>
      </c>
      <c r="X27" s="113">
        <v>0</v>
      </c>
      <c r="Y27" s="112">
        <v>0</v>
      </c>
      <c r="Z27" s="113">
        <v>0</v>
      </c>
      <c r="AA27" s="115">
        <f t="shared" si="4"/>
        <v>0</v>
      </c>
      <c r="AB27" s="112">
        <v>3</v>
      </c>
      <c r="AC27" s="116">
        <v>21.428571428571427</v>
      </c>
      <c r="AD27" s="113">
        <v>2.7928571428571431</v>
      </c>
    </row>
    <row r="28" spans="1:30" x14ac:dyDescent="0.2">
      <c r="A28" s="8" t="s">
        <v>73</v>
      </c>
      <c r="B28" s="8" t="s">
        <v>74</v>
      </c>
      <c r="C28" s="111">
        <f t="shared" si="0"/>
        <v>12</v>
      </c>
      <c r="D28" s="112">
        <v>6</v>
      </c>
      <c r="E28" s="113">
        <v>50</v>
      </c>
      <c r="F28" s="112">
        <v>4</v>
      </c>
      <c r="G28" s="113">
        <v>33.333333333333329</v>
      </c>
      <c r="H28" s="114">
        <f t="shared" si="1"/>
        <v>83.333333333333329</v>
      </c>
      <c r="I28" s="112">
        <v>1</v>
      </c>
      <c r="J28" s="113">
        <v>8.3333333333333321</v>
      </c>
      <c r="K28" s="112">
        <v>0</v>
      </c>
      <c r="L28" s="113">
        <v>0</v>
      </c>
      <c r="M28" s="112">
        <v>1</v>
      </c>
      <c r="N28" s="113">
        <v>8.3333333333333321</v>
      </c>
      <c r="O28" s="114">
        <f t="shared" si="2"/>
        <v>16.666666666666664</v>
      </c>
      <c r="P28" s="112">
        <v>0</v>
      </c>
      <c r="Q28" s="113">
        <v>0</v>
      </c>
      <c r="R28" s="112">
        <v>0</v>
      </c>
      <c r="S28" s="113">
        <v>0</v>
      </c>
      <c r="T28" s="112">
        <v>0</v>
      </c>
      <c r="U28" s="113">
        <v>0</v>
      </c>
      <c r="V28" s="115">
        <f t="shared" si="3"/>
        <v>0</v>
      </c>
      <c r="W28" s="112">
        <v>0</v>
      </c>
      <c r="X28" s="113">
        <v>0</v>
      </c>
      <c r="Y28" s="112">
        <v>0</v>
      </c>
      <c r="Z28" s="113">
        <v>0</v>
      </c>
      <c r="AA28" s="115">
        <f t="shared" si="4"/>
        <v>0</v>
      </c>
      <c r="AB28" s="112">
        <v>0</v>
      </c>
      <c r="AC28" s="116">
        <v>0</v>
      </c>
      <c r="AD28" s="113">
        <v>3.7333333333333334</v>
      </c>
    </row>
    <row r="29" spans="1:30" x14ac:dyDescent="0.2">
      <c r="A29" s="8" t="s">
        <v>75</v>
      </c>
      <c r="B29" s="8" t="s">
        <v>77</v>
      </c>
      <c r="C29" s="111">
        <f t="shared" si="0"/>
        <v>14</v>
      </c>
      <c r="D29" s="112">
        <v>2</v>
      </c>
      <c r="E29" s="113">
        <v>14.285714285714285</v>
      </c>
      <c r="F29" s="112">
        <v>1</v>
      </c>
      <c r="G29" s="113">
        <v>7.1428571428571423</v>
      </c>
      <c r="H29" s="114">
        <f t="shared" si="1"/>
        <v>21.428571428571427</v>
      </c>
      <c r="I29" s="112">
        <v>0</v>
      </c>
      <c r="J29" s="113">
        <v>0</v>
      </c>
      <c r="K29" s="112">
        <v>4</v>
      </c>
      <c r="L29" s="113">
        <v>28.571428571428569</v>
      </c>
      <c r="M29" s="112">
        <v>4</v>
      </c>
      <c r="N29" s="113">
        <v>28.571428571428569</v>
      </c>
      <c r="O29" s="114">
        <f t="shared" si="2"/>
        <v>57.142857142857139</v>
      </c>
      <c r="P29" s="112">
        <v>0</v>
      </c>
      <c r="Q29" s="113">
        <v>0</v>
      </c>
      <c r="R29" s="112">
        <v>2</v>
      </c>
      <c r="S29" s="113">
        <v>14.285714285714285</v>
      </c>
      <c r="T29" s="112">
        <v>0</v>
      </c>
      <c r="U29" s="113">
        <v>0</v>
      </c>
      <c r="V29" s="115">
        <f t="shared" si="3"/>
        <v>14.285714285714285</v>
      </c>
      <c r="W29" s="112">
        <v>0</v>
      </c>
      <c r="X29" s="113">
        <v>0</v>
      </c>
      <c r="Y29" s="112">
        <v>1</v>
      </c>
      <c r="Z29" s="113">
        <v>7.1428571428571423</v>
      </c>
      <c r="AA29" s="115">
        <f t="shared" si="4"/>
        <v>7.1428571428571423</v>
      </c>
      <c r="AB29" s="112">
        <v>0</v>
      </c>
      <c r="AC29" s="116">
        <v>0</v>
      </c>
      <c r="AD29" s="113">
        <v>2.8214285714285716</v>
      </c>
    </row>
    <row r="30" spans="1:30" x14ac:dyDescent="0.2">
      <c r="A30" s="8"/>
      <c r="B30" s="8" t="s">
        <v>106</v>
      </c>
      <c r="C30" s="111">
        <f t="shared" si="0"/>
        <v>26</v>
      </c>
      <c r="D30" s="112">
        <v>3</v>
      </c>
      <c r="E30" s="113">
        <v>11.538461538461538</v>
      </c>
      <c r="F30" s="112">
        <v>4</v>
      </c>
      <c r="G30" s="113">
        <v>15.384615384615385</v>
      </c>
      <c r="H30" s="114">
        <f t="shared" si="1"/>
        <v>26.923076923076923</v>
      </c>
      <c r="I30" s="112">
        <v>1</v>
      </c>
      <c r="J30" s="113">
        <v>3.8461538461538463</v>
      </c>
      <c r="K30" s="112">
        <v>11</v>
      </c>
      <c r="L30" s="113">
        <v>42.307692307692307</v>
      </c>
      <c r="M30" s="112">
        <v>1</v>
      </c>
      <c r="N30" s="113">
        <v>3.8461538461538463</v>
      </c>
      <c r="O30" s="114">
        <f t="shared" si="2"/>
        <v>50</v>
      </c>
      <c r="P30" s="112">
        <v>2</v>
      </c>
      <c r="Q30" s="113">
        <v>7.6923076923076925</v>
      </c>
      <c r="R30" s="112">
        <v>4</v>
      </c>
      <c r="S30" s="113">
        <v>15.384615384615385</v>
      </c>
      <c r="T30" s="112">
        <v>0</v>
      </c>
      <c r="U30" s="113">
        <v>0</v>
      </c>
      <c r="V30" s="115">
        <f t="shared" si="3"/>
        <v>23.076923076923077</v>
      </c>
      <c r="W30" s="112">
        <v>0</v>
      </c>
      <c r="X30" s="113">
        <v>0</v>
      </c>
      <c r="Y30" s="112">
        <v>0</v>
      </c>
      <c r="Z30" s="113">
        <v>0</v>
      </c>
      <c r="AA30" s="115">
        <f t="shared" si="4"/>
        <v>0</v>
      </c>
      <c r="AB30" s="112">
        <v>0</v>
      </c>
      <c r="AC30" s="116">
        <v>0</v>
      </c>
      <c r="AD30" s="113">
        <v>3.0153846153846158</v>
      </c>
    </row>
    <row r="31" spans="1:30" x14ac:dyDescent="0.2">
      <c r="A31" s="8" t="s">
        <v>78</v>
      </c>
      <c r="B31" s="8" t="s">
        <v>78</v>
      </c>
      <c r="C31" s="111">
        <f t="shared" si="0"/>
        <v>54</v>
      </c>
      <c r="D31" s="112">
        <v>12</v>
      </c>
      <c r="E31" s="113">
        <v>22.222222222222221</v>
      </c>
      <c r="F31" s="112">
        <v>4</v>
      </c>
      <c r="G31" s="113">
        <v>7.4074074074074066</v>
      </c>
      <c r="H31" s="114">
        <f t="shared" si="1"/>
        <v>29.629629629629626</v>
      </c>
      <c r="I31" s="112">
        <v>8</v>
      </c>
      <c r="J31" s="113">
        <v>14.814814814814813</v>
      </c>
      <c r="K31" s="112">
        <v>8</v>
      </c>
      <c r="L31" s="113">
        <v>14.814814814814813</v>
      </c>
      <c r="M31" s="112">
        <v>7</v>
      </c>
      <c r="N31" s="113">
        <v>12.962962962962962</v>
      </c>
      <c r="O31" s="114">
        <f t="shared" si="2"/>
        <v>42.592592592592588</v>
      </c>
      <c r="P31" s="112">
        <v>2</v>
      </c>
      <c r="Q31" s="113">
        <v>3.7037037037037033</v>
      </c>
      <c r="R31" s="112">
        <v>2</v>
      </c>
      <c r="S31" s="113">
        <v>3.7037037037037033</v>
      </c>
      <c r="T31" s="112">
        <v>1</v>
      </c>
      <c r="U31" s="113">
        <v>1.8518518518518516</v>
      </c>
      <c r="V31" s="115">
        <f t="shared" si="3"/>
        <v>9.2592592592592577</v>
      </c>
      <c r="W31" s="112">
        <v>1</v>
      </c>
      <c r="X31" s="113">
        <v>1.8518518518518516</v>
      </c>
      <c r="Y31" s="112">
        <v>4</v>
      </c>
      <c r="Z31" s="113">
        <v>7.4074074074074066</v>
      </c>
      <c r="AA31" s="115">
        <f t="shared" si="4"/>
        <v>9.2592592592592577</v>
      </c>
      <c r="AB31" s="112">
        <v>5</v>
      </c>
      <c r="AC31" s="116">
        <v>9.2592592592592595</v>
      </c>
      <c r="AD31" s="113">
        <v>2.7351851851851854</v>
      </c>
    </row>
    <row r="32" spans="1:30" x14ac:dyDescent="0.2">
      <c r="A32" s="8" t="s">
        <v>39</v>
      </c>
      <c r="B32" s="8" t="s">
        <v>45</v>
      </c>
      <c r="C32" s="111">
        <f t="shared" si="0"/>
        <v>60</v>
      </c>
      <c r="D32" s="112">
        <v>14</v>
      </c>
      <c r="E32" s="113">
        <v>23.333333333333332</v>
      </c>
      <c r="F32" s="112">
        <v>6</v>
      </c>
      <c r="G32" s="113">
        <v>10</v>
      </c>
      <c r="H32" s="114">
        <f t="shared" si="1"/>
        <v>33.333333333333329</v>
      </c>
      <c r="I32" s="112">
        <v>9</v>
      </c>
      <c r="J32" s="113">
        <v>15</v>
      </c>
      <c r="K32" s="112">
        <v>17</v>
      </c>
      <c r="L32" s="113">
        <v>28.333333333333332</v>
      </c>
      <c r="M32" s="112">
        <v>0</v>
      </c>
      <c r="N32" s="113">
        <v>0</v>
      </c>
      <c r="O32" s="114">
        <f t="shared" si="2"/>
        <v>43.333333333333329</v>
      </c>
      <c r="P32" s="112">
        <v>2</v>
      </c>
      <c r="Q32" s="113">
        <v>3.3333333333333335</v>
      </c>
      <c r="R32" s="112">
        <v>1</v>
      </c>
      <c r="S32" s="113">
        <v>1.6666666666666667</v>
      </c>
      <c r="T32" s="112">
        <v>1</v>
      </c>
      <c r="U32" s="113">
        <v>1.6666666666666667</v>
      </c>
      <c r="V32" s="115">
        <f t="shared" si="3"/>
        <v>6.666666666666667</v>
      </c>
      <c r="W32" s="112">
        <v>1</v>
      </c>
      <c r="X32" s="113">
        <v>1.6666666666666667</v>
      </c>
      <c r="Y32" s="112">
        <v>1</v>
      </c>
      <c r="Z32" s="113">
        <v>1.6666666666666667</v>
      </c>
      <c r="AA32" s="115">
        <f t="shared" si="4"/>
        <v>3.3333333333333335</v>
      </c>
      <c r="AB32" s="112">
        <v>8</v>
      </c>
      <c r="AC32" s="116">
        <v>13.333333333333334</v>
      </c>
      <c r="AD32" s="113">
        <v>2.8250000000000002</v>
      </c>
    </row>
    <row r="33" spans="1:30" x14ac:dyDescent="0.2">
      <c r="A33" s="8" t="s">
        <v>39</v>
      </c>
      <c r="B33" s="8" t="s">
        <v>46</v>
      </c>
      <c r="C33" s="111">
        <f t="shared" si="0"/>
        <v>1</v>
      </c>
      <c r="D33" s="112">
        <v>1</v>
      </c>
      <c r="E33" s="113">
        <v>100</v>
      </c>
      <c r="F33" s="112">
        <v>0</v>
      </c>
      <c r="G33" s="113">
        <v>0</v>
      </c>
      <c r="H33" s="114">
        <f t="shared" si="1"/>
        <v>100</v>
      </c>
      <c r="I33" s="112">
        <v>0</v>
      </c>
      <c r="J33" s="113">
        <v>0</v>
      </c>
      <c r="K33" s="112">
        <v>0</v>
      </c>
      <c r="L33" s="113">
        <v>0</v>
      </c>
      <c r="M33" s="112">
        <v>0</v>
      </c>
      <c r="N33" s="113">
        <v>0</v>
      </c>
      <c r="O33" s="114">
        <f t="shared" si="2"/>
        <v>0</v>
      </c>
      <c r="P33" s="112">
        <v>0</v>
      </c>
      <c r="Q33" s="113">
        <v>0</v>
      </c>
      <c r="R33" s="112">
        <v>0</v>
      </c>
      <c r="S33" s="113">
        <v>0</v>
      </c>
      <c r="T33" s="112">
        <v>0</v>
      </c>
      <c r="U33" s="113">
        <v>0</v>
      </c>
      <c r="V33" s="115">
        <f t="shared" si="3"/>
        <v>0</v>
      </c>
      <c r="W33" s="112">
        <v>0</v>
      </c>
      <c r="X33" s="113">
        <v>0</v>
      </c>
      <c r="Y33" s="112">
        <v>0</v>
      </c>
      <c r="Z33" s="113">
        <v>0</v>
      </c>
      <c r="AA33" s="115">
        <f t="shared" si="4"/>
        <v>0</v>
      </c>
      <c r="AB33" s="112">
        <v>0</v>
      </c>
      <c r="AC33" s="116">
        <v>0</v>
      </c>
      <c r="AD33" s="113">
        <v>4</v>
      </c>
    </row>
    <row r="34" spans="1:30" x14ac:dyDescent="0.2">
      <c r="A34" s="8" t="s">
        <v>39</v>
      </c>
      <c r="B34" s="8" t="s">
        <v>47</v>
      </c>
      <c r="C34" s="111">
        <f t="shared" si="0"/>
        <v>26</v>
      </c>
      <c r="D34" s="112">
        <v>8</v>
      </c>
      <c r="E34" s="113">
        <v>30.76923076923077</v>
      </c>
      <c r="F34" s="112">
        <v>5</v>
      </c>
      <c r="G34" s="113">
        <v>19.230769230769234</v>
      </c>
      <c r="H34" s="114">
        <f t="shared" si="1"/>
        <v>50</v>
      </c>
      <c r="I34" s="112">
        <v>4</v>
      </c>
      <c r="J34" s="113">
        <v>15.384615384615385</v>
      </c>
      <c r="K34" s="112">
        <v>1</v>
      </c>
      <c r="L34" s="113">
        <v>3.8461538461538463</v>
      </c>
      <c r="M34" s="112">
        <v>4</v>
      </c>
      <c r="N34" s="113">
        <v>15.384615384615385</v>
      </c>
      <c r="O34" s="114">
        <f t="shared" si="2"/>
        <v>34.615384615384613</v>
      </c>
      <c r="P34" s="112">
        <v>0</v>
      </c>
      <c r="Q34" s="113">
        <v>0</v>
      </c>
      <c r="R34" s="112">
        <v>2</v>
      </c>
      <c r="S34" s="113">
        <v>7.6923076923076925</v>
      </c>
      <c r="T34" s="112">
        <v>0</v>
      </c>
      <c r="U34" s="113">
        <v>0</v>
      </c>
      <c r="V34" s="115">
        <f t="shared" si="3"/>
        <v>7.6923076923076925</v>
      </c>
      <c r="W34" s="112">
        <v>1</v>
      </c>
      <c r="X34" s="113">
        <v>3.8461538461538463</v>
      </c>
      <c r="Y34" s="112">
        <v>0</v>
      </c>
      <c r="Z34" s="113">
        <v>0</v>
      </c>
      <c r="AA34" s="115">
        <f t="shared" si="4"/>
        <v>3.8461538461538463</v>
      </c>
      <c r="AB34" s="112">
        <v>1</v>
      </c>
      <c r="AC34" s="116">
        <v>3.8461538461538463</v>
      </c>
      <c r="AD34" s="113">
        <v>3.1846153846153848</v>
      </c>
    </row>
    <row r="35" spans="1:30" x14ac:dyDescent="0.2">
      <c r="A35" s="8" t="s">
        <v>130</v>
      </c>
      <c r="B35" s="8" t="s">
        <v>54</v>
      </c>
      <c r="C35" s="111">
        <f t="shared" si="0"/>
        <v>105</v>
      </c>
      <c r="D35" s="112">
        <v>27</v>
      </c>
      <c r="E35" s="113">
        <v>25.714285714285712</v>
      </c>
      <c r="F35" s="112">
        <v>30</v>
      </c>
      <c r="G35" s="113">
        <v>28.571428571428569</v>
      </c>
      <c r="H35" s="114">
        <f t="shared" si="1"/>
        <v>54.285714285714278</v>
      </c>
      <c r="I35" s="112">
        <v>15</v>
      </c>
      <c r="J35" s="113">
        <v>14.285714285714285</v>
      </c>
      <c r="K35" s="112">
        <v>7</v>
      </c>
      <c r="L35" s="113">
        <v>6.666666666666667</v>
      </c>
      <c r="M35" s="112">
        <v>9</v>
      </c>
      <c r="N35" s="113">
        <v>8.5714285714285712</v>
      </c>
      <c r="O35" s="114">
        <f t="shared" si="2"/>
        <v>29.523809523809526</v>
      </c>
      <c r="P35" s="112">
        <v>4</v>
      </c>
      <c r="Q35" s="113">
        <v>3.8095238095238098</v>
      </c>
      <c r="R35" s="112">
        <v>2</v>
      </c>
      <c r="S35" s="113">
        <v>1.9047619047619049</v>
      </c>
      <c r="T35" s="112">
        <v>0</v>
      </c>
      <c r="U35" s="113">
        <v>0</v>
      </c>
      <c r="V35" s="115">
        <f t="shared" si="3"/>
        <v>5.7142857142857144</v>
      </c>
      <c r="W35" s="112">
        <v>0</v>
      </c>
      <c r="X35" s="113">
        <v>0</v>
      </c>
      <c r="Y35" s="112">
        <v>2</v>
      </c>
      <c r="Z35" s="113">
        <v>1.9047619047619049</v>
      </c>
      <c r="AA35" s="115">
        <f t="shared" si="4"/>
        <v>1.9047619047619049</v>
      </c>
      <c r="AB35" s="112">
        <v>9</v>
      </c>
      <c r="AC35" s="116">
        <v>8.5714285714285712</v>
      </c>
      <c r="AD35" s="113">
        <v>3.1333333333333333</v>
      </c>
    </row>
    <row r="36" spans="1:30" x14ac:dyDescent="0.2">
      <c r="A36" s="8" t="s">
        <v>93</v>
      </c>
      <c r="B36" s="8" t="s">
        <v>93</v>
      </c>
      <c r="C36" s="111">
        <f t="shared" si="0"/>
        <v>31</v>
      </c>
      <c r="D36" s="112">
        <v>13</v>
      </c>
      <c r="E36" s="113">
        <v>41.935483870967744</v>
      </c>
      <c r="F36" s="112">
        <v>4</v>
      </c>
      <c r="G36" s="113">
        <v>12.903225806451612</v>
      </c>
      <c r="H36" s="114">
        <f t="shared" si="1"/>
        <v>54.838709677419359</v>
      </c>
      <c r="I36" s="112">
        <v>1</v>
      </c>
      <c r="J36" s="113">
        <v>3.225806451612903</v>
      </c>
      <c r="K36" s="112">
        <v>7</v>
      </c>
      <c r="L36" s="113">
        <v>22.58064516129032</v>
      </c>
      <c r="M36" s="112">
        <v>1</v>
      </c>
      <c r="N36" s="113">
        <v>3.225806451612903</v>
      </c>
      <c r="O36" s="114">
        <f t="shared" si="2"/>
        <v>29.032258064516128</v>
      </c>
      <c r="P36" s="112">
        <v>2</v>
      </c>
      <c r="Q36" s="113">
        <v>6.4516129032258061</v>
      </c>
      <c r="R36" s="112">
        <v>1</v>
      </c>
      <c r="S36" s="113">
        <v>3.225806451612903</v>
      </c>
      <c r="T36" s="112">
        <v>1</v>
      </c>
      <c r="U36" s="113">
        <v>3.225806451612903</v>
      </c>
      <c r="V36" s="115">
        <f t="shared" si="3"/>
        <v>12.903225806451612</v>
      </c>
      <c r="W36" s="112">
        <v>1</v>
      </c>
      <c r="X36" s="113">
        <v>3.225806451612903</v>
      </c>
      <c r="Y36" s="112">
        <v>0</v>
      </c>
      <c r="Z36" s="113">
        <v>0</v>
      </c>
      <c r="AA36" s="115">
        <f t="shared" si="4"/>
        <v>3.225806451612903</v>
      </c>
      <c r="AB36" s="112">
        <v>0</v>
      </c>
      <c r="AC36" s="116">
        <v>0</v>
      </c>
      <c r="AD36" s="113">
        <v>3.3354838709677423</v>
      </c>
    </row>
    <row r="37" spans="1:30" x14ac:dyDescent="0.2">
      <c r="A37" s="8" t="s">
        <v>94</v>
      </c>
      <c r="B37" s="8" t="s">
        <v>96</v>
      </c>
      <c r="C37" s="111">
        <f t="shared" si="0"/>
        <v>37</v>
      </c>
      <c r="D37" s="112">
        <v>5</v>
      </c>
      <c r="E37" s="113">
        <v>13.513513513513514</v>
      </c>
      <c r="F37" s="112">
        <v>6</v>
      </c>
      <c r="G37" s="113">
        <v>16.216216216216218</v>
      </c>
      <c r="H37" s="114">
        <f t="shared" si="1"/>
        <v>29.729729729729733</v>
      </c>
      <c r="I37" s="112">
        <v>3</v>
      </c>
      <c r="J37" s="113">
        <v>8.1081081081081088</v>
      </c>
      <c r="K37" s="112">
        <v>12</v>
      </c>
      <c r="L37" s="113">
        <v>32.432432432432435</v>
      </c>
      <c r="M37" s="112">
        <v>0</v>
      </c>
      <c r="N37" s="113">
        <v>0</v>
      </c>
      <c r="O37" s="114">
        <f t="shared" si="2"/>
        <v>40.540540540540547</v>
      </c>
      <c r="P37" s="112">
        <v>4</v>
      </c>
      <c r="Q37" s="113">
        <v>10.810810810810811</v>
      </c>
      <c r="R37" s="112">
        <v>2</v>
      </c>
      <c r="S37" s="113">
        <v>5.4054054054054053</v>
      </c>
      <c r="T37" s="112">
        <v>0</v>
      </c>
      <c r="U37" s="113">
        <v>0</v>
      </c>
      <c r="V37" s="115">
        <f t="shared" si="3"/>
        <v>16.216216216216218</v>
      </c>
      <c r="W37" s="112">
        <v>1</v>
      </c>
      <c r="X37" s="113">
        <v>2.7027027027027026</v>
      </c>
      <c r="Y37" s="112">
        <v>1</v>
      </c>
      <c r="Z37" s="113">
        <v>2.7027027027027026</v>
      </c>
      <c r="AA37" s="115">
        <f t="shared" si="4"/>
        <v>5.4054054054054053</v>
      </c>
      <c r="AB37" s="112">
        <v>3</v>
      </c>
      <c r="AC37" s="116">
        <v>8.1081081081081088</v>
      </c>
      <c r="AD37" s="113">
        <v>2.8</v>
      </c>
    </row>
    <row r="38" spans="1:30" x14ac:dyDescent="0.2">
      <c r="A38" s="8" t="s">
        <v>97</v>
      </c>
      <c r="B38" s="8" t="s">
        <v>97</v>
      </c>
      <c r="C38" s="111">
        <f t="shared" si="0"/>
        <v>83</v>
      </c>
      <c r="D38" s="112">
        <v>33</v>
      </c>
      <c r="E38" s="113">
        <v>39.75903614457831</v>
      </c>
      <c r="F38" s="112">
        <v>6</v>
      </c>
      <c r="G38" s="113">
        <v>7.2289156626506017</v>
      </c>
      <c r="H38" s="114">
        <f t="shared" si="1"/>
        <v>46.98795180722891</v>
      </c>
      <c r="I38" s="112">
        <v>11</v>
      </c>
      <c r="J38" s="113">
        <v>13.253012048192772</v>
      </c>
      <c r="K38" s="112">
        <v>8</v>
      </c>
      <c r="L38" s="113">
        <v>9.6385542168674707</v>
      </c>
      <c r="M38" s="112">
        <v>3</v>
      </c>
      <c r="N38" s="113">
        <v>3.6144578313253009</v>
      </c>
      <c r="O38" s="114">
        <f t="shared" si="2"/>
        <v>26.506024096385541</v>
      </c>
      <c r="P38" s="112">
        <v>7</v>
      </c>
      <c r="Q38" s="113">
        <v>8.4337349397590362</v>
      </c>
      <c r="R38" s="112">
        <v>6</v>
      </c>
      <c r="S38" s="113">
        <v>7.2289156626506017</v>
      </c>
      <c r="T38" s="112">
        <v>5</v>
      </c>
      <c r="U38" s="113">
        <v>6.024096385542169</v>
      </c>
      <c r="V38" s="115">
        <f t="shared" si="3"/>
        <v>21.686746987951807</v>
      </c>
      <c r="W38" s="112">
        <v>0</v>
      </c>
      <c r="X38" s="113">
        <v>0</v>
      </c>
      <c r="Y38" s="112">
        <v>2</v>
      </c>
      <c r="Z38" s="113">
        <v>2.4096385542168677</v>
      </c>
      <c r="AA38" s="115">
        <f t="shared" si="4"/>
        <v>2.4096385542168677</v>
      </c>
      <c r="AB38" s="112">
        <v>2</v>
      </c>
      <c r="AC38" s="116">
        <v>2.4096385542168677</v>
      </c>
      <c r="AD38" s="113">
        <v>3.1469879518072292</v>
      </c>
    </row>
    <row r="39" spans="1:30" x14ac:dyDescent="0.2">
      <c r="A39" s="8" t="s">
        <v>130</v>
      </c>
      <c r="B39" s="8" t="s">
        <v>55</v>
      </c>
      <c r="C39" s="111">
        <f t="shared" si="0"/>
        <v>25</v>
      </c>
      <c r="D39" s="112">
        <v>9</v>
      </c>
      <c r="E39" s="113">
        <v>36</v>
      </c>
      <c r="F39" s="112">
        <v>3</v>
      </c>
      <c r="G39" s="113">
        <v>12</v>
      </c>
      <c r="H39" s="114">
        <f t="shared" si="1"/>
        <v>48</v>
      </c>
      <c r="I39" s="112">
        <v>1</v>
      </c>
      <c r="J39" s="113">
        <v>4</v>
      </c>
      <c r="K39" s="112">
        <v>6</v>
      </c>
      <c r="L39" s="113">
        <v>24</v>
      </c>
      <c r="M39" s="112">
        <v>2</v>
      </c>
      <c r="N39" s="113">
        <v>8</v>
      </c>
      <c r="O39" s="114">
        <f t="shared" si="2"/>
        <v>36</v>
      </c>
      <c r="P39" s="112">
        <v>0</v>
      </c>
      <c r="Q39" s="113">
        <v>0</v>
      </c>
      <c r="R39" s="112">
        <v>1</v>
      </c>
      <c r="S39" s="113">
        <v>4</v>
      </c>
      <c r="T39" s="112">
        <v>0</v>
      </c>
      <c r="U39" s="113">
        <v>0</v>
      </c>
      <c r="V39" s="115">
        <f t="shared" si="3"/>
        <v>4</v>
      </c>
      <c r="W39" s="112">
        <v>1</v>
      </c>
      <c r="X39" s="113">
        <v>4</v>
      </c>
      <c r="Y39" s="112">
        <v>1</v>
      </c>
      <c r="Z39" s="113">
        <v>4</v>
      </c>
      <c r="AA39" s="115">
        <f t="shared" si="4"/>
        <v>8</v>
      </c>
      <c r="AB39" s="112">
        <v>1</v>
      </c>
      <c r="AC39" s="116">
        <v>4</v>
      </c>
      <c r="AD39" s="113">
        <v>3.1240000000000001</v>
      </c>
    </row>
    <row r="40" spans="1:30" x14ac:dyDescent="0.2">
      <c r="A40" s="8" t="s">
        <v>100</v>
      </c>
      <c r="B40" s="8" t="s">
        <v>100</v>
      </c>
      <c r="C40" s="111">
        <f t="shared" si="0"/>
        <v>25</v>
      </c>
      <c r="D40" s="112">
        <v>20</v>
      </c>
      <c r="E40" s="113">
        <v>80</v>
      </c>
      <c r="F40" s="112">
        <v>0</v>
      </c>
      <c r="G40" s="113">
        <v>0</v>
      </c>
      <c r="H40" s="114">
        <f t="shared" si="1"/>
        <v>80</v>
      </c>
      <c r="I40" s="112">
        <v>0</v>
      </c>
      <c r="J40" s="113">
        <v>0</v>
      </c>
      <c r="K40" s="112">
        <v>2</v>
      </c>
      <c r="L40" s="113">
        <v>8</v>
      </c>
      <c r="M40" s="112">
        <v>0</v>
      </c>
      <c r="N40" s="113">
        <v>0</v>
      </c>
      <c r="O40" s="114">
        <f t="shared" si="2"/>
        <v>8</v>
      </c>
      <c r="P40" s="112">
        <v>0</v>
      </c>
      <c r="Q40" s="113">
        <v>0</v>
      </c>
      <c r="R40" s="112">
        <v>1</v>
      </c>
      <c r="S40" s="113">
        <v>4</v>
      </c>
      <c r="T40" s="112">
        <v>0</v>
      </c>
      <c r="U40" s="113">
        <v>0</v>
      </c>
      <c r="V40" s="115">
        <f t="shared" si="3"/>
        <v>4</v>
      </c>
      <c r="W40" s="112">
        <v>0</v>
      </c>
      <c r="X40" s="113">
        <v>0</v>
      </c>
      <c r="Y40" s="112">
        <v>0</v>
      </c>
      <c r="Z40" s="113">
        <v>0</v>
      </c>
      <c r="AA40" s="115">
        <f t="shared" si="4"/>
        <v>0</v>
      </c>
      <c r="AB40" s="112">
        <v>2</v>
      </c>
      <c r="AC40" s="116">
        <v>8</v>
      </c>
      <c r="AD40" s="113">
        <v>3.52</v>
      </c>
    </row>
    <row r="41" spans="1:30" x14ac:dyDescent="0.2">
      <c r="A41" s="8" t="s">
        <v>131</v>
      </c>
      <c r="B41" s="8" t="s">
        <v>85</v>
      </c>
      <c r="C41" s="111">
        <f t="shared" si="0"/>
        <v>95</v>
      </c>
      <c r="D41" s="112">
        <v>18</v>
      </c>
      <c r="E41" s="113">
        <v>18.947368421052634</v>
      </c>
      <c r="F41" s="112">
        <v>10</v>
      </c>
      <c r="G41" s="113">
        <v>10.526315789473683</v>
      </c>
      <c r="H41" s="114">
        <f t="shared" si="1"/>
        <v>29.473684210526315</v>
      </c>
      <c r="I41" s="112">
        <v>13</v>
      </c>
      <c r="J41" s="113">
        <v>13.684210526315791</v>
      </c>
      <c r="K41" s="112">
        <v>10</v>
      </c>
      <c r="L41" s="113">
        <v>10.526315789473683</v>
      </c>
      <c r="M41" s="112">
        <v>10</v>
      </c>
      <c r="N41" s="113">
        <v>10.526315789473683</v>
      </c>
      <c r="O41" s="114">
        <f t="shared" si="2"/>
        <v>34.736842105263158</v>
      </c>
      <c r="P41" s="112">
        <v>8</v>
      </c>
      <c r="Q41" s="113">
        <v>8.4210526315789469</v>
      </c>
      <c r="R41" s="112">
        <v>9</v>
      </c>
      <c r="S41" s="113">
        <v>9.4736842105263168</v>
      </c>
      <c r="T41" s="112">
        <v>5</v>
      </c>
      <c r="U41" s="113">
        <v>5.2631578947368416</v>
      </c>
      <c r="V41" s="115">
        <f t="shared" si="3"/>
        <v>23.157894736842106</v>
      </c>
      <c r="W41" s="112">
        <v>3</v>
      </c>
      <c r="X41" s="113">
        <v>3.1578947368421053</v>
      </c>
      <c r="Y41" s="112">
        <v>5</v>
      </c>
      <c r="Z41" s="113">
        <v>5.2631578947368416</v>
      </c>
      <c r="AA41" s="115">
        <f t="shared" si="4"/>
        <v>8.4210526315789469</v>
      </c>
      <c r="AB41" s="112">
        <v>4</v>
      </c>
      <c r="AC41" s="116">
        <v>4.2105263157894735</v>
      </c>
      <c r="AD41" s="113">
        <v>2.7652631578947373</v>
      </c>
    </row>
    <row r="42" spans="1:30" ht="12.75" thickBot="1" x14ac:dyDescent="0.25">
      <c r="A42" s="44" t="s">
        <v>109</v>
      </c>
      <c r="B42" s="44"/>
      <c r="C42" s="111">
        <f>SUM(C8:C41)</f>
        <v>1580</v>
      </c>
      <c r="D42" s="117">
        <f>SUM(D8:D41)</f>
        <v>590</v>
      </c>
      <c r="E42" s="118">
        <f>(D42/C42)</f>
        <v>0.37341772151898733</v>
      </c>
      <c r="F42" s="117">
        <f>SUM(F8:F41)</f>
        <v>203</v>
      </c>
      <c r="G42" s="118">
        <f>(F42/C42)</f>
        <v>0.12848101265822784</v>
      </c>
      <c r="H42" s="118">
        <f>(E42+G42)</f>
        <v>0.5018987341772152</v>
      </c>
      <c r="I42" s="117">
        <f>SUM(I8:I41)</f>
        <v>184</v>
      </c>
      <c r="J42" s="118">
        <f>(I42/C42)</f>
        <v>0.11645569620253164</v>
      </c>
      <c r="K42" s="117">
        <f>SUM(K8:K41)</f>
        <v>189</v>
      </c>
      <c r="L42" s="118">
        <f>(K42/C42)</f>
        <v>0.11962025316455696</v>
      </c>
      <c r="M42" s="117">
        <f>SUM(M8:M41)</f>
        <v>103</v>
      </c>
      <c r="N42" s="118">
        <f>(M42/C42)</f>
        <v>6.5189873417721519E-2</v>
      </c>
      <c r="O42" s="118">
        <f>(J42+L42+N42)</f>
        <v>0.30126582278481012</v>
      </c>
      <c r="P42" s="117">
        <f>SUM(P8:P41)</f>
        <v>78</v>
      </c>
      <c r="Q42" s="118">
        <f>(P42/C42)</f>
        <v>4.9367088607594936E-2</v>
      </c>
      <c r="R42" s="117">
        <f>SUM(R8:R41)</f>
        <v>57</v>
      </c>
      <c r="S42" s="118">
        <f>(R42/C42)</f>
        <v>3.6075949367088606E-2</v>
      </c>
      <c r="T42" s="117">
        <f>SUM(T8:T41)</f>
        <v>37</v>
      </c>
      <c r="U42" s="118">
        <f>(T42/C42)</f>
        <v>2.3417721518987342E-2</v>
      </c>
      <c r="V42" s="118">
        <f>(Q42+S42+U42)</f>
        <v>0.10886075949367088</v>
      </c>
      <c r="W42" s="117">
        <f>SUM(W8:W41)</f>
        <v>24</v>
      </c>
      <c r="X42" s="118">
        <f>(W42/C42)</f>
        <v>1.5189873417721518E-2</v>
      </c>
      <c r="Y42" s="117">
        <f>SUM(Y8:Y41)</f>
        <v>31</v>
      </c>
      <c r="Z42" s="118">
        <f>(Y42/C42)</f>
        <v>1.9620253164556962E-2</v>
      </c>
      <c r="AA42" s="118">
        <f>(X42+Z42)</f>
        <v>3.4810126582278479E-2</v>
      </c>
      <c r="AB42" s="117">
        <f>SUM(AB8:AB41)</f>
        <v>84</v>
      </c>
      <c r="AC42" s="118">
        <f>(AB42/C42)</f>
        <v>5.3164556962025315E-2</v>
      </c>
      <c r="AD42" s="117">
        <f>AVERAGE(AD8:AD41)</f>
        <v>3.1054491667279023</v>
      </c>
    </row>
    <row r="43" spans="1:30" ht="12.75" thickTop="1" x14ac:dyDescent="0.2"/>
    <row r="45" spans="1:30" x14ac:dyDescent="0.2">
      <c r="A45" s="87" t="s">
        <v>110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</row>
    <row r="46" spans="1:30" x14ac:dyDescent="0.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AD46" s="88"/>
    </row>
    <row r="47" spans="1:30" ht="12.75" thickBot="1" x14ac:dyDescent="0.25">
      <c r="A47" s="1" t="s">
        <v>111</v>
      </c>
      <c r="B47" s="1"/>
      <c r="C47" s="2" t="s">
        <v>4</v>
      </c>
      <c r="D47" s="2" t="s">
        <v>5</v>
      </c>
      <c r="E47" s="2" t="s">
        <v>6</v>
      </c>
      <c r="F47" s="2" t="s">
        <v>7</v>
      </c>
      <c r="G47" s="2" t="s">
        <v>8</v>
      </c>
      <c r="H47" s="119" t="s">
        <v>9</v>
      </c>
      <c r="I47" s="2" t="s">
        <v>10</v>
      </c>
      <c r="J47" s="2" t="s">
        <v>11</v>
      </c>
      <c r="K47" s="2" t="s">
        <v>12</v>
      </c>
      <c r="L47" s="2" t="s">
        <v>13</v>
      </c>
      <c r="M47" s="2" t="s">
        <v>14</v>
      </c>
      <c r="N47" s="2" t="s">
        <v>15</v>
      </c>
      <c r="O47" s="4" t="s">
        <v>16</v>
      </c>
      <c r="P47" s="2" t="s">
        <v>17</v>
      </c>
      <c r="Q47" s="2" t="s">
        <v>18</v>
      </c>
      <c r="R47" s="2" t="s">
        <v>19</v>
      </c>
      <c r="S47" s="2" t="s">
        <v>20</v>
      </c>
      <c r="T47" s="2" t="s">
        <v>21</v>
      </c>
      <c r="U47" s="2" t="s">
        <v>22</v>
      </c>
      <c r="V47" s="4" t="s">
        <v>23</v>
      </c>
      <c r="W47" s="2" t="s">
        <v>24</v>
      </c>
      <c r="X47" s="2" t="s">
        <v>25</v>
      </c>
      <c r="Y47" s="2" t="s">
        <v>26</v>
      </c>
      <c r="Z47" s="2" t="s">
        <v>27</v>
      </c>
      <c r="AA47" s="4" t="s">
        <v>28</v>
      </c>
      <c r="AB47" s="2" t="s">
        <v>29</v>
      </c>
      <c r="AC47" s="4" t="s">
        <v>30</v>
      </c>
      <c r="AD47" s="61" t="s">
        <v>139</v>
      </c>
    </row>
    <row r="48" spans="1:30" ht="12.75" thickTop="1" x14ac:dyDescent="0.2">
      <c r="A48" s="63" t="s">
        <v>112</v>
      </c>
      <c r="B48" s="74"/>
      <c r="C48" s="120">
        <f>SUM(C35:C41,C23:C29,C20,C16:C18,C13,C9:C11, C31)</f>
        <v>1112</v>
      </c>
      <c r="D48" s="120">
        <f>SUM(D35:D41,D23:D29,D20,D16:D18,D13,D9:D11, D31)</f>
        <v>349</v>
      </c>
      <c r="E48" s="47">
        <f>(D48/C48)</f>
        <v>0.31384892086330934</v>
      </c>
      <c r="F48" s="120">
        <f>SUM(F35:F41,F23:F29,F20,F16:F18,F13,F9:F11, F31)</f>
        <v>143</v>
      </c>
      <c r="G48" s="47">
        <f>(F48/C48)</f>
        <v>0.12859712230215828</v>
      </c>
      <c r="H48" s="90">
        <f>SUM(G48,E48)</f>
        <v>0.44244604316546765</v>
      </c>
      <c r="I48" s="120">
        <f>SUM(I35:I41,I23:I29,I20,I16:I18,I13,I9:I11, I31)</f>
        <v>135</v>
      </c>
      <c r="J48" s="52">
        <f>(I48/C48)</f>
        <v>0.12140287769784172</v>
      </c>
      <c r="K48" s="120">
        <f>SUM(K35:K41,K23:K29,K20,K16:K18,K13,K9:K11, K31)</f>
        <v>141</v>
      </c>
      <c r="L48" s="52">
        <f>(K48/C48)</f>
        <v>0.12679856115107913</v>
      </c>
      <c r="M48" s="120">
        <f>SUM(M35:M41,M23:M29,M20,M16:M18,M13,M9:M11, M31)</f>
        <v>90</v>
      </c>
      <c r="N48" s="52">
        <f>(M48/C48)</f>
        <v>8.0935251798561147E-2</v>
      </c>
      <c r="O48" s="49">
        <f>SUM(N48,L48,J48)</f>
        <v>0.32913669064748197</v>
      </c>
      <c r="P48" s="120">
        <f>SUM(P35:P41,P23:P29,P20,P16:P18,P13,P9:P11, P31)</f>
        <v>57</v>
      </c>
      <c r="Q48" s="52">
        <f>(P48/C48)</f>
        <v>5.1258992805755396E-2</v>
      </c>
      <c r="R48" s="120">
        <f>SUM(R35:R41,R23:R29,R20,R16:R18,R13,R9:R11, R31)</f>
        <v>47</v>
      </c>
      <c r="S48" s="52">
        <f>(R48/C48)</f>
        <v>4.2266187050359713E-2</v>
      </c>
      <c r="T48" s="120">
        <f>SUM(T35:T41,T23:T29,T20,T16:T18,T13,T9:T11, T31)</f>
        <v>33</v>
      </c>
      <c r="U48" s="52">
        <f>(T48/C48)</f>
        <v>2.9676258992805755E-2</v>
      </c>
      <c r="V48" s="49">
        <f>SUM(U48,S48,Q48)</f>
        <v>0.12320143884892086</v>
      </c>
      <c r="W48" s="120">
        <f>SUM(W35:W41,W23:W29,W20,W16:W18,W13,W9:W11, W31)</f>
        <v>21</v>
      </c>
      <c r="X48" s="52">
        <f>(W48/C48)</f>
        <v>1.8884892086330936E-2</v>
      </c>
      <c r="Y48" s="120">
        <f>SUM(Y35:Y41,Y23:Y29,Y20,Y16:Y18,Y13,Y9:Y11, Y31)</f>
        <v>27</v>
      </c>
      <c r="Z48" s="52">
        <f>(Y48/C48)</f>
        <v>2.4280575539568347E-2</v>
      </c>
      <c r="AA48" s="49">
        <f>SUM(Z48,X48)</f>
        <v>4.3165467625899283E-2</v>
      </c>
      <c r="AB48" s="120">
        <f>SUM(AB35:AB41,AB23:AB29,AB20,AB16:AB18,AB13,AB9:AB11, AB31)</f>
        <v>69</v>
      </c>
      <c r="AC48" s="49">
        <f>(AB48/C48)</f>
        <v>6.2050359712230219E-2</v>
      </c>
      <c r="AD48" s="77"/>
    </row>
    <row r="49" spans="1:30" x14ac:dyDescent="0.2">
      <c r="A49" s="8" t="s">
        <v>113</v>
      </c>
      <c r="B49" s="68"/>
      <c r="C49" s="68">
        <f>SUM(C32:C34,C24,C19,C14:C15,C12,C8)</f>
        <v>246</v>
      </c>
      <c r="D49" s="68">
        <f>SUM(D32:D34,D24,D19,D14:D15,D12,D8)</f>
        <v>98</v>
      </c>
      <c r="E49" s="121">
        <f>(D49/C49)</f>
        <v>0.3983739837398374</v>
      </c>
      <c r="F49" s="68">
        <f>SUM(F32:F34,F24,F19,F14:F15,F12,F8)</f>
        <v>32</v>
      </c>
      <c r="G49" s="121">
        <f>(F49/C49)</f>
        <v>0.13008130081300814</v>
      </c>
      <c r="H49" s="122">
        <f>SUM(G49,E49)</f>
        <v>0.52845528455284552</v>
      </c>
      <c r="I49" s="68">
        <f>SUM(I32:I34,I24,I19,I14:I15,I12,I8)</f>
        <v>23</v>
      </c>
      <c r="J49" s="123">
        <f>(I49/C49)</f>
        <v>9.3495934959349589E-2</v>
      </c>
      <c r="K49" s="68">
        <f>SUM(K32:K34,K24,K19,K14:K15,K12,K8)</f>
        <v>27</v>
      </c>
      <c r="L49" s="123">
        <f>(K49/C49)</f>
        <v>0.10975609756097561</v>
      </c>
      <c r="M49" s="68">
        <f>SUM(M32:M34,M24,M19,M14:M15,M12,M8)</f>
        <v>15</v>
      </c>
      <c r="N49" s="123">
        <f>(M49/C49)</f>
        <v>6.097560975609756E-2</v>
      </c>
      <c r="O49" s="124">
        <f>SUM(N49,L49,J49)</f>
        <v>0.26422764227642276</v>
      </c>
      <c r="P49" s="68">
        <f>SUM(P32:P34,P24,P19,P14:P15,P12,P8)</f>
        <v>10</v>
      </c>
      <c r="Q49" s="123">
        <f>(P49/C49)</f>
        <v>4.065040650406504E-2</v>
      </c>
      <c r="R49" s="68">
        <f>SUM(R32:R34,R24,R19,R14:R15,R12,R8)</f>
        <v>9</v>
      </c>
      <c r="S49" s="123">
        <f>(R49/C49)</f>
        <v>3.6585365853658534E-2</v>
      </c>
      <c r="T49" s="68">
        <f>SUM(T32:T34,T24,T19,T14:T15,T12,T8)</f>
        <v>2</v>
      </c>
      <c r="U49" s="123">
        <f>(T49/C49)</f>
        <v>8.130081300813009E-3</v>
      </c>
      <c r="V49" s="124">
        <f>SUM(U49,S49,Q49)</f>
        <v>8.5365853658536578E-2</v>
      </c>
      <c r="W49" s="68">
        <f>SUM(W32:W34,W24,W19,W14:W15,W12,W8)</f>
        <v>6</v>
      </c>
      <c r="X49" s="123">
        <f>(W49/C49)</f>
        <v>2.4390243902439025E-2</v>
      </c>
      <c r="Y49" s="68">
        <f>SUM(Y32:Y34,Y24,Y19,Y14:Y15,Y12,Y8)</f>
        <v>5</v>
      </c>
      <c r="Z49" s="123">
        <f>(Y49/C49)</f>
        <v>2.032520325203252E-2</v>
      </c>
      <c r="AA49" s="124">
        <f>SUM(Z49,X49)</f>
        <v>4.4715447154471545E-2</v>
      </c>
      <c r="AB49" s="68">
        <f>SUM(AB32:AB34,AB24,AB19,AB14:AB15,AB12,AB8)</f>
        <v>19</v>
      </c>
      <c r="AC49" s="124">
        <f>(AB49/C49)</f>
        <v>7.7235772357723581E-2</v>
      </c>
      <c r="AD49" s="73"/>
    </row>
    <row r="50" spans="1:30" x14ac:dyDescent="0.2">
      <c r="A50" s="8" t="s">
        <v>114</v>
      </c>
      <c r="B50" s="68"/>
      <c r="C50" s="68">
        <f>SUM(C21:C22)</f>
        <v>222</v>
      </c>
      <c r="D50" s="68">
        <f>SUM(D21:D22)</f>
        <v>144</v>
      </c>
      <c r="E50" s="121">
        <f>(D50/C50)</f>
        <v>0.64864864864864868</v>
      </c>
      <c r="F50" s="68">
        <f>SUM(F21:F22)</f>
        <v>28</v>
      </c>
      <c r="G50" s="121">
        <f>(F50/C50)</f>
        <v>0.12612612612612611</v>
      </c>
      <c r="H50" s="122">
        <f>SUM(G50,E50)</f>
        <v>0.77477477477477485</v>
      </c>
      <c r="I50" s="68">
        <f>SUM(I21:I22)</f>
        <v>26</v>
      </c>
      <c r="J50" s="123">
        <f>(I50/C50)</f>
        <v>0.11711711711711711</v>
      </c>
      <c r="K50" s="68">
        <f>SUM(K21:K22)</f>
        <v>12</v>
      </c>
      <c r="L50" s="123">
        <f>(K50/C50)</f>
        <v>5.4054054054054057E-2</v>
      </c>
      <c r="M50" s="68">
        <f>SUM(M21:M22)</f>
        <v>0</v>
      </c>
      <c r="N50" s="123">
        <f>(M50/C50)</f>
        <v>0</v>
      </c>
      <c r="O50" s="124">
        <f>SUM(N50,L50,J50)</f>
        <v>0.17117117117117117</v>
      </c>
      <c r="P50" s="68">
        <f>SUM(P21:P22)</f>
        <v>10</v>
      </c>
      <c r="Q50" s="123">
        <f>(P50/C50)</f>
        <v>4.5045045045045043E-2</v>
      </c>
      <c r="R50" s="68">
        <f>SUM(R21:R22)</f>
        <v>0</v>
      </c>
      <c r="S50" s="123">
        <f>(R50/C50)</f>
        <v>0</v>
      </c>
      <c r="T50" s="68">
        <f>SUM(T21:T22)</f>
        <v>2</v>
      </c>
      <c r="U50" s="123">
        <f>(T50/C50)</f>
        <v>9.0090090090090089E-3</v>
      </c>
      <c r="V50" s="124">
        <f>SUM(U50,S50,Q50)</f>
        <v>5.405405405405405E-2</v>
      </c>
      <c r="W50" s="68">
        <f>SUM(W21:W22)</f>
        <v>0</v>
      </c>
      <c r="X50" s="123">
        <f>(W50/C50)</f>
        <v>0</v>
      </c>
      <c r="Y50" s="68">
        <f>SUM(Y21:Y22)</f>
        <v>0</v>
      </c>
      <c r="Z50" s="123">
        <f>(Y50/C50)</f>
        <v>0</v>
      </c>
      <c r="AA50" s="124">
        <f>SUM(Z50,X50)</f>
        <v>0</v>
      </c>
      <c r="AB50" s="68">
        <f>SUM(AB21:AB22)</f>
        <v>0</v>
      </c>
      <c r="AC50" s="124">
        <f>(AB50/C50)</f>
        <v>0</v>
      </c>
      <c r="AD50" s="73"/>
    </row>
  </sheetData>
  <sortState ref="A8:AD51">
    <sortCondition ref="B7"/>
  </sortState>
  <mergeCells count="5">
    <mergeCell ref="A1:AD1"/>
    <mergeCell ref="A2:AD2"/>
    <mergeCell ref="A4:AD4"/>
    <mergeCell ref="A45:AD45"/>
    <mergeCell ref="B46:X46"/>
  </mergeCells>
  <pageMargins left="0.7" right="0.7" top="0.75" bottom="0.75" header="0.3" footer="0.3"/>
  <pageSetup orientation="portrait" r:id="rId1"/>
  <ignoredErrors>
    <ignoredError sqref="E42 J42:Z4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9"/>
  <sheetViews>
    <sheetView tabSelected="1" zoomScaleNormal="100" workbookViewId="0">
      <selection activeCell="K22" sqref="K22"/>
    </sheetView>
  </sheetViews>
  <sheetFormatPr defaultRowHeight="12" x14ac:dyDescent="0.2"/>
  <cols>
    <col min="1" max="16384" width="9.140625" style="24"/>
  </cols>
  <sheetData>
    <row r="1" spans="1:28" ht="18.75" x14ac:dyDescent="0.2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</row>
    <row r="2" spans="1:28" x14ac:dyDescent="0.2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8" x14ac:dyDescent="0.2">
      <c r="A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8" x14ac:dyDescent="0.2">
      <c r="A4" s="59" t="s">
        <v>133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spans="1:28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</row>
    <row r="6" spans="1:28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</row>
    <row r="7" spans="1:28" x14ac:dyDescent="0.2">
      <c r="A7" s="5" t="s">
        <v>111</v>
      </c>
      <c r="B7" s="5" t="s">
        <v>3</v>
      </c>
      <c r="C7" s="6" t="s">
        <v>116</v>
      </c>
      <c r="D7" s="6" t="s">
        <v>5</v>
      </c>
      <c r="E7" s="6" t="s">
        <v>6</v>
      </c>
      <c r="F7" s="6" t="s">
        <v>7</v>
      </c>
      <c r="G7" s="6" t="s">
        <v>8</v>
      </c>
      <c r="H7" s="7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7" t="s">
        <v>117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21</v>
      </c>
      <c r="U7" s="6" t="s">
        <v>22</v>
      </c>
      <c r="V7" s="7" t="s">
        <v>23</v>
      </c>
      <c r="W7" s="6" t="s">
        <v>26</v>
      </c>
      <c r="X7" s="6" t="s">
        <v>27</v>
      </c>
      <c r="Y7" s="7" t="s">
        <v>28</v>
      </c>
      <c r="Z7" s="6" t="s">
        <v>29</v>
      </c>
      <c r="AA7" s="7" t="s">
        <v>30</v>
      </c>
      <c r="AB7" s="6" t="s">
        <v>139</v>
      </c>
    </row>
    <row r="8" spans="1:28" x14ac:dyDescent="0.2">
      <c r="A8" s="8" t="s">
        <v>112</v>
      </c>
      <c r="B8" s="8" t="s">
        <v>124</v>
      </c>
      <c r="C8" s="9">
        <f t="shared" ref="C8:C17" si="0">SUM(D8,F8,I8,K8,M8,P8,R8,T8,W8,Z8)</f>
        <v>4</v>
      </c>
      <c r="D8" s="19">
        <v>2</v>
      </c>
      <c r="E8" s="20">
        <v>50</v>
      </c>
      <c r="F8" s="19">
        <v>2</v>
      </c>
      <c r="G8" s="20">
        <v>50</v>
      </c>
      <c r="H8" s="94">
        <f t="shared" ref="H8:H17" si="1">SUM(E8,G8)</f>
        <v>100</v>
      </c>
      <c r="I8" s="19">
        <v>0</v>
      </c>
      <c r="J8" s="20">
        <v>0</v>
      </c>
      <c r="K8" s="19">
        <v>0</v>
      </c>
      <c r="L8" s="20">
        <v>0</v>
      </c>
      <c r="M8" s="19">
        <v>0</v>
      </c>
      <c r="N8" s="20">
        <v>0</v>
      </c>
      <c r="O8" s="94">
        <f t="shared" ref="O8:O17" si="2">SUM(J8,L8,N8)</f>
        <v>0</v>
      </c>
      <c r="P8" s="19">
        <v>0</v>
      </c>
      <c r="Q8" s="20">
        <v>0</v>
      </c>
      <c r="R8" s="19">
        <v>0</v>
      </c>
      <c r="S8" s="20">
        <v>0</v>
      </c>
      <c r="T8" s="10"/>
      <c r="U8" s="20"/>
      <c r="V8" s="94">
        <f t="shared" ref="V8:V17" si="3">SUM(Q8,S8,U8)</f>
        <v>0</v>
      </c>
      <c r="W8" s="19">
        <v>0</v>
      </c>
      <c r="X8" s="20">
        <v>0</v>
      </c>
      <c r="Y8" s="94">
        <f t="shared" ref="Y8:Y17" si="4">SUM(X8)</f>
        <v>0</v>
      </c>
      <c r="Z8" s="19">
        <v>0</v>
      </c>
      <c r="AA8" s="12">
        <v>0</v>
      </c>
      <c r="AB8" s="99">
        <v>3.85</v>
      </c>
    </row>
    <row r="9" spans="1:28" x14ac:dyDescent="0.2">
      <c r="A9" s="8" t="s">
        <v>113</v>
      </c>
      <c r="B9" s="8" t="s">
        <v>122</v>
      </c>
      <c r="C9" s="9">
        <f t="shared" si="0"/>
        <v>52</v>
      </c>
      <c r="D9" s="13">
        <v>24</v>
      </c>
      <c r="E9" s="20">
        <v>46.153846153846153</v>
      </c>
      <c r="F9" s="13">
        <v>11</v>
      </c>
      <c r="G9" s="20">
        <v>21.153846153846153</v>
      </c>
      <c r="H9" s="94">
        <f t="shared" si="1"/>
        <v>67.307692307692307</v>
      </c>
      <c r="I9" s="13">
        <v>8</v>
      </c>
      <c r="J9" s="20">
        <v>15.384615384615385</v>
      </c>
      <c r="K9" s="13">
        <v>8</v>
      </c>
      <c r="L9" s="20">
        <v>15.384615384615385</v>
      </c>
      <c r="M9" s="13">
        <v>1</v>
      </c>
      <c r="N9" s="20">
        <v>1.9230769230769231</v>
      </c>
      <c r="O9" s="94">
        <f t="shared" si="2"/>
        <v>32.692307692307693</v>
      </c>
      <c r="P9" s="13">
        <v>0</v>
      </c>
      <c r="Q9" s="20">
        <v>0</v>
      </c>
      <c r="R9" s="13">
        <v>0</v>
      </c>
      <c r="S9" s="20">
        <v>0</v>
      </c>
      <c r="T9" s="10"/>
      <c r="U9" s="20"/>
      <c r="V9" s="94">
        <f t="shared" si="3"/>
        <v>0</v>
      </c>
      <c r="W9" s="13">
        <v>0</v>
      </c>
      <c r="X9" s="20">
        <v>0</v>
      </c>
      <c r="Y9" s="94">
        <f t="shared" si="4"/>
        <v>0</v>
      </c>
      <c r="Z9" s="13">
        <v>0</v>
      </c>
      <c r="AA9" s="12">
        <v>0</v>
      </c>
      <c r="AB9" s="100">
        <v>3.65</v>
      </c>
    </row>
    <row r="10" spans="1:28" x14ac:dyDescent="0.2">
      <c r="A10" s="8" t="s">
        <v>113</v>
      </c>
      <c r="B10" s="8" t="s">
        <v>123</v>
      </c>
      <c r="C10" s="9">
        <f t="shared" si="0"/>
        <v>8</v>
      </c>
      <c r="D10" s="13">
        <v>4</v>
      </c>
      <c r="E10" s="20">
        <v>50</v>
      </c>
      <c r="F10" s="13">
        <v>0</v>
      </c>
      <c r="G10" s="20">
        <v>0</v>
      </c>
      <c r="H10" s="94">
        <f t="shared" si="1"/>
        <v>50</v>
      </c>
      <c r="I10" s="13">
        <v>2</v>
      </c>
      <c r="J10" s="20">
        <v>25</v>
      </c>
      <c r="K10" s="13">
        <v>1</v>
      </c>
      <c r="L10" s="20">
        <v>12.5</v>
      </c>
      <c r="M10" s="13">
        <v>0</v>
      </c>
      <c r="N10" s="20">
        <v>0</v>
      </c>
      <c r="O10" s="94">
        <f t="shared" si="2"/>
        <v>37.5</v>
      </c>
      <c r="P10" s="13">
        <v>0</v>
      </c>
      <c r="Q10" s="20">
        <v>0</v>
      </c>
      <c r="R10" s="13">
        <v>1</v>
      </c>
      <c r="S10" s="20">
        <v>12.5</v>
      </c>
      <c r="T10" s="10"/>
      <c r="U10" s="20"/>
      <c r="V10" s="94">
        <f t="shared" si="3"/>
        <v>12.5</v>
      </c>
      <c r="W10" s="13">
        <v>0</v>
      </c>
      <c r="X10" s="20">
        <v>0</v>
      </c>
      <c r="Y10" s="94">
        <f t="shared" si="4"/>
        <v>0</v>
      </c>
      <c r="Z10" s="13">
        <v>0</v>
      </c>
      <c r="AA10" s="12">
        <v>0</v>
      </c>
      <c r="AB10" s="100">
        <v>3.45</v>
      </c>
    </row>
    <row r="11" spans="1:28" x14ac:dyDescent="0.2">
      <c r="A11" s="8" t="s">
        <v>114</v>
      </c>
      <c r="B11" s="8" t="s">
        <v>118</v>
      </c>
      <c r="C11" s="9">
        <f t="shared" si="0"/>
        <v>93</v>
      </c>
      <c r="D11" s="19">
        <v>66</v>
      </c>
      <c r="E11" s="20">
        <v>70.967741935483872</v>
      </c>
      <c r="F11" s="19">
        <v>16</v>
      </c>
      <c r="G11" s="20">
        <v>17.20430107526882</v>
      </c>
      <c r="H11" s="94">
        <f t="shared" si="1"/>
        <v>88.172043010752688</v>
      </c>
      <c r="I11" s="19">
        <v>4</v>
      </c>
      <c r="J11" s="20">
        <v>4.3010752688172049</v>
      </c>
      <c r="K11" s="19">
        <v>2</v>
      </c>
      <c r="L11" s="20">
        <v>2.1505376344086025</v>
      </c>
      <c r="M11" s="19">
        <v>2</v>
      </c>
      <c r="N11" s="20">
        <v>2.1505376344086025</v>
      </c>
      <c r="O11" s="94">
        <f t="shared" si="2"/>
        <v>8.6021505376344098</v>
      </c>
      <c r="P11" s="19">
        <v>2</v>
      </c>
      <c r="Q11" s="20">
        <v>2.1505376344086025</v>
      </c>
      <c r="R11" s="19">
        <v>0</v>
      </c>
      <c r="S11" s="20">
        <v>0</v>
      </c>
      <c r="T11" s="10"/>
      <c r="U11" s="20"/>
      <c r="V11" s="94">
        <f t="shared" si="3"/>
        <v>2.1505376344086025</v>
      </c>
      <c r="W11" s="19">
        <v>1</v>
      </c>
      <c r="X11" s="20">
        <v>1.0752688172043012</v>
      </c>
      <c r="Y11" s="94">
        <f t="shared" si="4"/>
        <v>1.0752688172043012</v>
      </c>
      <c r="Z11" s="19">
        <v>0</v>
      </c>
      <c r="AA11" s="12">
        <v>0</v>
      </c>
      <c r="AB11" s="99">
        <v>3.8</v>
      </c>
    </row>
    <row r="12" spans="1:28" x14ac:dyDescent="0.2">
      <c r="A12" s="8" t="s">
        <v>114</v>
      </c>
      <c r="B12" s="8" t="s">
        <v>119</v>
      </c>
      <c r="C12" s="9">
        <f t="shared" si="0"/>
        <v>12</v>
      </c>
      <c r="D12" s="19">
        <v>11</v>
      </c>
      <c r="E12" s="20">
        <v>91.666666666666657</v>
      </c>
      <c r="F12" s="19">
        <v>1</v>
      </c>
      <c r="G12" s="20">
        <v>8.3333333333333321</v>
      </c>
      <c r="H12" s="94">
        <f t="shared" si="1"/>
        <v>99.999999999999986</v>
      </c>
      <c r="I12" s="19">
        <v>0</v>
      </c>
      <c r="J12" s="20">
        <v>0</v>
      </c>
      <c r="K12" s="19">
        <v>0</v>
      </c>
      <c r="L12" s="20">
        <v>0</v>
      </c>
      <c r="M12" s="19">
        <v>0</v>
      </c>
      <c r="N12" s="20">
        <v>0</v>
      </c>
      <c r="O12" s="94">
        <f t="shared" si="2"/>
        <v>0</v>
      </c>
      <c r="P12" s="19">
        <v>0</v>
      </c>
      <c r="Q12" s="20">
        <v>0</v>
      </c>
      <c r="R12" s="19">
        <v>0</v>
      </c>
      <c r="S12" s="20">
        <v>0</v>
      </c>
      <c r="T12" s="10"/>
      <c r="U12" s="20"/>
      <c r="V12" s="94">
        <f t="shared" si="3"/>
        <v>0</v>
      </c>
      <c r="W12" s="19">
        <v>0</v>
      </c>
      <c r="X12" s="20">
        <v>0</v>
      </c>
      <c r="Y12" s="94">
        <f t="shared" si="4"/>
        <v>0</v>
      </c>
      <c r="Z12" s="19">
        <v>0</v>
      </c>
      <c r="AA12" s="12">
        <v>0</v>
      </c>
      <c r="AB12" s="99">
        <v>3.9750000000000001</v>
      </c>
    </row>
    <row r="13" spans="1:28" x14ac:dyDescent="0.2">
      <c r="A13" s="8" t="s">
        <v>114</v>
      </c>
      <c r="B13" s="8" t="s">
        <v>120</v>
      </c>
      <c r="C13" s="9">
        <f t="shared" si="0"/>
        <v>10</v>
      </c>
      <c r="D13" s="19">
        <v>10</v>
      </c>
      <c r="E13" s="20">
        <v>100</v>
      </c>
      <c r="F13" s="19">
        <v>0</v>
      </c>
      <c r="G13" s="20">
        <v>0</v>
      </c>
      <c r="H13" s="94">
        <f t="shared" si="1"/>
        <v>100</v>
      </c>
      <c r="I13" s="19">
        <v>0</v>
      </c>
      <c r="J13" s="20">
        <v>0</v>
      </c>
      <c r="K13" s="19">
        <v>0</v>
      </c>
      <c r="L13" s="20">
        <v>0</v>
      </c>
      <c r="M13" s="19">
        <v>0</v>
      </c>
      <c r="N13" s="20">
        <v>0</v>
      </c>
      <c r="O13" s="94">
        <f t="shared" si="2"/>
        <v>0</v>
      </c>
      <c r="P13" s="19">
        <v>0</v>
      </c>
      <c r="Q13" s="20">
        <v>0</v>
      </c>
      <c r="R13" s="19">
        <v>0</v>
      </c>
      <c r="S13" s="20">
        <v>0</v>
      </c>
      <c r="T13" s="10"/>
      <c r="U13" s="20"/>
      <c r="V13" s="94">
        <f t="shared" si="3"/>
        <v>0</v>
      </c>
      <c r="W13" s="19">
        <v>0</v>
      </c>
      <c r="X13" s="20">
        <v>0</v>
      </c>
      <c r="Y13" s="94">
        <f t="shared" si="4"/>
        <v>0</v>
      </c>
      <c r="Z13" s="19">
        <v>0</v>
      </c>
      <c r="AA13" s="12">
        <v>0</v>
      </c>
      <c r="AB13" s="99">
        <v>4</v>
      </c>
    </row>
    <row r="14" spans="1:28" x14ac:dyDescent="0.2">
      <c r="A14" s="8" t="s">
        <v>114</v>
      </c>
      <c r="B14" s="8" t="s">
        <v>68</v>
      </c>
      <c r="C14" s="9">
        <f t="shared" si="0"/>
        <v>36</v>
      </c>
      <c r="D14" s="19">
        <v>25</v>
      </c>
      <c r="E14" s="20">
        <v>69.444444444444443</v>
      </c>
      <c r="F14" s="19">
        <v>6</v>
      </c>
      <c r="G14" s="20">
        <v>16.666666666666664</v>
      </c>
      <c r="H14" s="94">
        <f t="shared" si="1"/>
        <v>86.111111111111114</v>
      </c>
      <c r="I14" s="19">
        <v>3</v>
      </c>
      <c r="J14" s="20">
        <v>8.3333333333333321</v>
      </c>
      <c r="K14" s="19">
        <v>1</v>
      </c>
      <c r="L14" s="20">
        <v>2.7777777777777777</v>
      </c>
      <c r="M14" s="19">
        <v>1</v>
      </c>
      <c r="N14" s="20">
        <v>2.7777777777777777</v>
      </c>
      <c r="O14" s="94">
        <f t="shared" si="2"/>
        <v>13.888888888888889</v>
      </c>
      <c r="P14" s="19">
        <v>0</v>
      </c>
      <c r="Q14" s="20">
        <v>0</v>
      </c>
      <c r="R14" s="19">
        <v>0</v>
      </c>
      <c r="S14" s="20">
        <v>0</v>
      </c>
      <c r="T14" s="10"/>
      <c r="U14" s="20"/>
      <c r="V14" s="94">
        <f t="shared" si="3"/>
        <v>0</v>
      </c>
      <c r="W14" s="19">
        <v>0</v>
      </c>
      <c r="X14" s="20">
        <v>0</v>
      </c>
      <c r="Y14" s="94">
        <f t="shared" si="4"/>
        <v>0</v>
      </c>
      <c r="Z14" s="19">
        <v>0</v>
      </c>
      <c r="AA14" s="12">
        <v>0</v>
      </c>
      <c r="AB14" s="99">
        <v>3.8277777777777779</v>
      </c>
    </row>
    <row r="15" spans="1:28" x14ac:dyDescent="0.2">
      <c r="A15" s="8" t="s">
        <v>114</v>
      </c>
      <c r="B15" s="8" t="s">
        <v>58</v>
      </c>
      <c r="C15" s="9">
        <f t="shared" si="0"/>
        <v>13</v>
      </c>
      <c r="D15" s="19">
        <v>7</v>
      </c>
      <c r="E15" s="20">
        <v>53.846153846153847</v>
      </c>
      <c r="F15" s="19">
        <v>1</v>
      </c>
      <c r="G15" s="20">
        <v>7.6923076923076925</v>
      </c>
      <c r="H15" s="94">
        <f t="shared" si="1"/>
        <v>61.53846153846154</v>
      </c>
      <c r="I15" s="19">
        <v>0</v>
      </c>
      <c r="J15" s="20">
        <v>0</v>
      </c>
      <c r="K15" s="19">
        <v>1</v>
      </c>
      <c r="L15" s="20">
        <v>7.6923076923076925</v>
      </c>
      <c r="M15" s="19">
        <v>2</v>
      </c>
      <c r="N15" s="20">
        <v>15.384615384615385</v>
      </c>
      <c r="O15" s="94">
        <f t="shared" si="2"/>
        <v>23.076923076923077</v>
      </c>
      <c r="P15" s="19">
        <v>1</v>
      </c>
      <c r="Q15" s="20">
        <v>7.6923076923076925</v>
      </c>
      <c r="R15" s="19">
        <v>0</v>
      </c>
      <c r="S15" s="20">
        <v>0</v>
      </c>
      <c r="T15" s="10"/>
      <c r="U15" s="20"/>
      <c r="V15" s="94">
        <f t="shared" si="3"/>
        <v>7.6923076923076925</v>
      </c>
      <c r="W15" s="19">
        <v>0</v>
      </c>
      <c r="X15" s="20">
        <v>0</v>
      </c>
      <c r="Y15" s="94">
        <f t="shared" si="4"/>
        <v>0</v>
      </c>
      <c r="Z15" s="19">
        <v>1</v>
      </c>
      <c r="AA15" s="12">
        <f>SUM(Z15)</f>
        <v>1</v>
      </c>
      <c r="AB15" s="99">
        <v>3.2615384615384619</v>
      </c>
    </row>
    <row r="16" spans="1:28" x14ac:dyDescent="0.2">
      <c r="A16" s="8" t="s">
        <v>114</v>
      </c>
      <c r="B16" s="8" t="s">
        <v>121</v>
      </c>
      <c r="C16" s="9">
        <f t="shared" si="0"/>
        <v>30</v>
      </c>
      <c r="D16" s="19">
        <v>29</v>
      </c>
      <c r="E16" s="20">
        <v>96.666666666666671</v>
      </c>
      <c r="F16" s="19">
        <v>0</v>
      </c>
      <c r="G16" s="20">
        <v>0</v>
      </c>
      <c r="H16" s="94">
        <f t="shared" si="1"/>
        <v>96.666666666666671</v>
      </c>
      <c r="I16" s="19">
        <v>0</v>
      </c>
      <c r="J16" s="20">
        <v>0</v>
      </c>
      <c r="K16" s="19">
        <v>0</v>
      </c>
      <c r="L16" s="20">
        <v>0</v>
      </c>
      <c r="M16" s="19">
        <v>1</v>
      </c>
      <c r="N16" s="20">
        <v>3.3333333333333335</v>
      </c>
      <c r="O16" s="94">
        <f t="shared" si="2"/>
        <v>3.3333333333333335</v>
      </c>
      <c r="P16" s="19">
        <v>0</v>
      </c>
      <c r="Q16" s="20">
        <v>0</v>
      </c>
      <c r="R16" s="19">
        <v>0</v>
      </c>
      <c r="S16" s="20">
        <v>0</v>
      </c>
      <c r="T16" s="10"/>
      <c r="U16" s="20"/>
      <c r="V16" s="94">
        <f t="shared" si="3"/>
        <v>0</v>
      </c>
      <c r="W16" s="19">
        <v>0</v>
      </c>
      <c r="X16" s="20">
        <v>0</v>
      </c>
      <c r="Y16" s="94">
        <f t="shared" si="4"/>
        <v>0</v>
      </c>
      <c r="Z16" s="19">
        <v>0</v>
      </c>
      <c r="AA16" s="12">
        <v>0</v>
      </c>
      <c r="AB16" s="99">
        <v>3.9566666666666666</v>
      </c>
    </row>
    <row r="17" spans="1:28" x14ac:dyDescent="0.2">
      <c r="A17" s="8" t="s">
        <v>114</v>
      </c>
      <c r="B17" s="8" t="s">
        <v>125</v>
      </c>
      <c r="C17" s="9">
        <f t="shared" si="0"/>
        <v>18</v>
      </c>
      <c r="D17" s="19">
        <v>11</v>
      </c>
      <c r="E17" s="20">
        <v>61.111111111111114</v>
      </c>
      <c r="F17" s="19">
        <v>3</v>
      </c>
      <c r="G17" s="20">
        <v>16.666666666666664</v>
      </c>
      <c r="H17" s="94">
        <f t="shared" si="1"/>
        <v>77.777777777777771</v>
      </c>
      <c r="I17" s="19">
        <v>2</v>
      </c>
      <c r="J17" s="20">
        <v>11.111111111111111</v>
      </c>
      <c r="K17" s="19">
        <v>1</v>
      </c>
      <c r="L17" s="20">
        <v>5.5555555555555554</v>
      </c>
      <c r="M17" s="19">
        <v>0</v>
      </c>
      <c r="N17" s="20">
        <v>0</v>
      </c>
      <c r="O17" s="94">
        <f t="shared" si="2"/>
        <v>16.666666666666664</v>
      </c>
      <c r="P17" s="19">
        <v>0</v>
      </c>
      <c r="Q17" s="20">
        <v>0</v>
      </c>
      <c r="R17" s="19">
        <v>1</v>
      </c>
      <c r="S17" s="20">
        <v>5.5555555555555554</v>
      </c>
      <c r="T17" s="10"/>
      <c r="U17" s="20"/>
      <c r="V17" s="94">
        <f t="shared" si="3"/>
        <v>5.5555555555555554</v>
      </c>
      <c r="W17" s="19">
        <v>0</v>
      </c>
      <c r="X17" s="20">
        <v>0</v>
      </c>
      <c r="Y17" s="125">
        <f t="shared" si="4"/>
        <v>0</v>
      </c>
      <c r="Z17" s="19">
        <v>0</v>
      </c>
      <c r="AA17" s="12">
        <v>0</v>
      </c>
      <c r="AB17" s="99">
        <v>3.7055555555555557</v>
      </c>
    </row>
    <row r="18" spans="1:28" ht="12.75" thickBot="1" x14ac:dyDescent="0.25">
      <c r="A18" s="14" t="s">
        <v>109</v>
      </c>
      <c r="B18" s="14"/>
      <c r="C18" s="15">
        <f>SUM(C8:C17)</f>
        <v>276</v>
      </c>
      <c r="D18" s="15">
        <f>SUM(D8:D17)</f>
        <v>189</v>
      </c>
      <c r="E18" s="16">
        <f>(D18/C18)</f>
        <v>0.68478260869565222</v>
      </c>
      <c r="F18" s="15">
        <f>SUM(F8:F17)</f>
        <v>40</v>
      </c>
      <c r="G18" s="16">
        <f>(F18/C18)</f>
        <v>0.14492753623188406</v>
      </c>
      <c r="H18" s="16">
        <f>SUM(G18,E18)</f>
        <v>0.82971014492753625</v>
      </c>
      <c r="I18" s="15">
        <f>SUM(I8:I17)</f>
        <v>19</v>
      </c>
      <c r="J18" s="16">
        <f>(I18/C18)</f>
        <v>6.8840579710144928E-2</v>
      </c>
      <c r="K18" s="15">
        <f>SUM(K8:K17)</f>
        <v>14</v>
      </c>
      <c r="L18" s="16">
        <f>(K18/C18)</f>
        <v>5.0724637681159424E-2</v>
      </c>
      <c r="M18" s="15">
        <f>SUM(M8:M17)</f>
        <v>7</v>
      </c>
      <c r="N18" s="16">
        <f>(M18/C18)</f>
        <v>2.5362318840579712E-2</v>
      </c>
      <c r="O18" s="16">
        <f>(J18+L18+N18)</f>
        <v>0.14492753623188406</v>
      </c>
      <c r="P18" s="15">
        <f>SUM(P8:P17)</f>
        <v>3</v>
      </c>
      <c r="Q18" s="16">
        <f>(P18/C18)</f>
        <v>1.0869565217391304E-2</v>
      </c>
      <c r="R18" s="15">
        <f>SUM(R8:R17)</f>
        <v>2</v>
      </c>
      <c r="S18" s="16">
        <f>(R18/C18)</f>
        <v>7.246376811594203E-3</v>
      </c>
      <c r="T18" s="15">
        <f>SUM(T8:T17)</f>
        <v>0</v>
      </c>
      <c r="U18" s="16">
        <f>(T18/C18)</f>
        <v>0</v>
      </c>
      <c r="V18" s="16">
        <f>(Q18+S18+U18)</f>
        <v>1.8115942028985508E-2</v>
      </c>
      <c r="W18" s="15">
        <f>SUM(W8:W17)</f>
        <v>1</v>
      </c>
      <c r="X18" s="101">
        <f>(W18/C18)</f>
        <v>3.6231884057971015E-3</v>
      </c>
      <c r="Y18" s="102">
        <f>(X18)</f>
        <v>3.6231884057971015E-3</v>
      </c>
      <c r="Z18" s="15">
        <f>SUM(Z8:Z17)</f>
        <v>1</v>
      </c>
      <c r="AA18" s="104">
        <f>(Z18/C18)</f>
        <v>3.6231884057971015E-3</v>
      </c>
      <c r="AB18" s="105">
        <f>AVERAGE(AB8:AB17)</f>
        <v>3.7476538461538462</v>
      </c>
    </row>
    <row r="19" spans="1:28" ht="12.75" thickTop="1" x14ac:dyDescent="0.2"/>
  </sheetData>
  <mergeCells count="3">
    <mergeCell ref="A1:AB1"/>
    <mergeCell ref="A2:AB2"/>
    <mergeCell ref="A4:A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Undergraduate Fall 2017</vt:lpstr>
      <vt:lpstr>Graduate Fall 2017</vt:lpstr>
      <vt:lpstr>Undergraduate Spring 2018</vt:lpstr>
      <vt:lpstr>Graduate Spring 2018</vt:lpstr>
      <vt:lpstr>Undergraduate Summer 2018</vt:lpstr>
      <vt:lpstr>Graduate Summer 2018</vt:lpstr>
    </vt:vector>
  </TitlesOfParts>
  <Company>University of Mary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Mary Washington</dc:creator>
  <cp:lastModifiedBy>Britney Stockton (bstockto)</cp:lastModifiedBy>
  <dcterms:created xsi:type="dcterms:W3CDTF">2017-09-13T14:42:25Z</dcterms:created>
  <dcterms:modified xsi:type="dcterms:W3CDTF">2023-04-26T16:02:48Z</dcterms:modified>
</cp:coreProperties>
</file>